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M:\Jobs 18001 - 18100\18004 - Prologis - East Midlands Gateway Phase 2\"/>
    </mc:Choice>
  </mc:AlternateContent>
  <xr:revisionPtr revIDLastSave="0" documentId="13_ncr:1_{A1F63D30-8B2A-47EC-B01B-D0FE33D87D81}" xr6:coauthVersionLast="47" xr6:coauthVersionMax="47" xr10:uidLastSave="{00000000-0000-0000-0000-000000000000}"/>
  <bookViews>
    <workbookView xWindow="-28920" yWindow="-2760" windowWidth="29040" windowHeight="15720" xr2:uid="{C9D27348-C52F-4D0F-AEC1-5512F78DE375}"/>
  </bookViews>
  <sheets>
    <sheet name="User Instructions" sheetId="7" r:id="rId1"/>
    <sheet name="Introductions" sheetId="6" r:id="rId2"/>
    <sheet name="Profit and Land Value" sheetId="1" r:id="rId3"/>
    <sheet name="Individual Inputs" sheetId="3" r:id="rId4"/>
    <sheet name="Detailed Cash flow" sheetId="2" r:id="rId5"/>
    <sheet name="Calculations"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 i="5" l="1"/>
  <c r="AE24" i="2" l="1"/>
  <c r="AD24" i="2"/>
  <c r="P13" i="3"/>
  <c r="AF16" i="2" s="1"/>
  <c r="P14" i="3"/>
  <c r="P15" i="3"/>
  <c r="P16" i="3"/>
  <c r="L13" i="3"/>
  <c r="L14" i="3"/>
  <c r="L15" i="3"/>
  <c r="L16" i="3"/>
  <c r="P12" i="3"/>
  <c r="L12" i="3"/>
  <c r="E10" i="1"/>
  <c r="E48" i="2"/>
  <c r="E195" i="2" s="1"/>
  <c r="E197" i="2" s="1"/>
  <c r="F24" i="2"/>
  <c r="G24" i="2"/>
  <c r="H24" i="2"/>
  <c r="I24" i="2"/>
  <c r="J24" i="2"/>
  <c r="K24" i="2"/>
  <c r="L24" i="2"/>
  <c r="M24" i="2"/>
  <c r="N24" i="2"/>
  <c r="O24" i="2"/>
  <c r="P24" i="2"/>
  <c r="Q24" i="2"/>
  <c r="R24" i="2"/>
  <c r="S24" i="2"/>
  <c r="T24" i="2"/>
  <c r="U24" i="2"/>
  <c r="V24" i="2"/>
  <c r="W24" i="2"/>
  <c r="X24" i="2"/>
  <c r="Y24" i="2"/>
  <c r="Z24" i="2"/>
  <c r="AA24" i="2"/>
  <c r="AB24" i="2"/>
  <c r="B14" i="5"/>
  <c r="B14" i="1" s="1"/>
  <c r="C14" i="5"/>
  <c r="C33" i="5"/>
  <c r="B32" i="5"/>
  <c r="B33" i="5" s="1"/>
  <c r="B7" i="5"/>
  <c r="E24" i="2"/>
  <c r="R1" i="2"/>
  <c r="S1" i="2"/>
  <c r="T1" i="2"/>
  <c r="U1" i="2"/>
  <c r="V1" i="2"/>
  <c r="W1" i="2"/>
  <c r="X1" i="2"/>
  <c r="Y1" i="2"/>
  <c r="Z1" i="2" s="1"/>
  <c r="AA1" i="2" s="1"/>
  <c r="AB1" i="2" s="1"/>
  <c r="AC1" i="2" s="1"/>
  <c r="AD1" i="2" s="1"/>
  <c r="AE1" i="2" s="1"/>
  <c r="AF1" i="2" s="1"/>
  <c r="AG1" i="2" s="1"/>
  <c r="AH1" i="2" s="1"/>
  <c r="AI1" i="2" s="1"/>
  <c r="AJ1" i="2" s="1"/>
  <c r="AK1" i="2" s="1"/>
  <c r="AL1" i="2" s="1"/>
  <c r="AM1" i="2" s="1"/>
  <c r="AN1" i="2" s="1"/>
  <c r="AO1" i="2" s="1"/>
  <c r="AP1" i="2" s="1"/>
  <c r="AQ1" i="2" s="1"/>
  <c r="AR1" i="2" s="1"/>
  <c r="Q1" i="2"/>
  <c r="E47" i="2"/>
  <c r="E40" i="2"/>
  <c r="E41" i="2"/>
  <c r="F136" i="2"/>
  <c r="G136" i="2"/>
  <c r="H136" i="2"/>
  <c r="I136" i="2"/>
  <c r="J136" i="2"/>
  <c r="K136" i="2"/>
  <c r="L136" i="2"/>
  <c r="M136" i="2"/>
  <c r="N136" i="2"/>
  <c r="O136" i="2"/>
  <c r="P136" i="2"/>
  <c r="Q136" i="2"/>
  <c r="R136" i="2"/>
  <c r="S136" i="2"/>
  <c r="T136" i="2"/>
  <c r="U136" i="2"/>
  <c r="V136" i="2"/>
  <c r="W136" i="2"/>
  <c r="X136" i="2"/>
  <c r="Y136" i="2"/>
  <c r="Z136" i="2"/>
  <c r="AA136" i="2"/>
  <c r="AB136" i="2"/>
  <c r="AC136" i="2"/>
  <c r="AD136" i="2"/>
  <c r="AE136" i="2"/>
  <c r="AF136" i="2"/>
  <c r="AG136" i="2"/>
  <c r="AH136" i="2"/>
  <c r="AI136" i="2"/>
  <c r="AJ136" i="2"/>
  <c r="AK136" i="2"/>
  <c r="AL136" i="2"/>
  <c r="AM136" i="2"/>
  <c r="AN136" i="2"/>
  <c r="AO136" i="2"/>
  <c r="AP136" i="2"/>
  <c r="AQ136" i="2"/>
  <c r="AR136" i="2"/>
  <c r="E136" i="2"/>
  <c r="F134" i="2"/>
  <c r="G134" i="2"/>
  <c r="H134" i="2"/>
  <c r="I134" i="2"/>
  <c r="J134" i="2"/>
  <c r="K134" i="2"/>
  <c r="L134" i="2"/>
  <c r="M134" i="2"/>
  <c r="N134" i="2"/>
  <c r="O134" i="2"/>
  <c r="P134" i="2"/>
  <c r="Q134" i="2"/>
  <c r="R134" i="2"/>
  <c r="S134" i="2"/>
  <c r="T134" i="2"/>
  <c r="U134" i="2"/>
  <c r="V134" i="2"/>
  <c r="W134" i="2"/>
  <c r="X134" i="2"/>
  <c r="Y134" i="2"/>
  <c r="Z134" i="2"/>
  <c r="AA134" i="2"/>
  <c r="AB134" i="2"/>
  <c r="AC134" i="2"/>
  <c r="AD134" i="2"/>
  <c r="AE134" i="2"/>
  <c r="AF134" i="2"/>
  <c r="AG134" i="2"/>
  <c r="AH134" i="2"/>
  <c r="AI134" i="2"/>
  <c r="AJ134" i="2"/>
  <c r="AK134" i="2"/>
  <c r="AL134" i="2"/>
  <c r="AM134" i="2"/>
  <c r="AN134" i="2"/>
  <c r="AO134" i="2"/>
  <c r="AP134" i="2"/>
  <c r="AQ134" i="2"/>
  <c r="AR134" i="2"/>
  <c r="E134" i="2"/>
  <c r="F132" i="2"/>
  <c r="G132" i="2"/>
  <c r="H132" i="2"/>
  <c r="I132" i="2"/>
  <c r="J132" i="2"/>
  <c r="K132" i="2"/>
  <c r="L132" i="2"/>
  <c r="M132" i="2"/>
  <c r="N132" i="2"/>
  <c r="O132" i="2"/>
  <c r="P132" i="2"/>
  <c r="Q132" i="2"/>
  <c r="R132" i="2"/>
  <c r="S132" i="2"/>
  <c r="T132" i="2"/>
  <c r="U132" i="2"/>
  <c r="V132" i="2"/>
  <c r="W132" i="2"/>
  <c r="X132" i="2"/>
  <c r="Y132" i="2"/>
  <c r="Z132" i="2"/>
  <c r="AA132" i="2"/>
  <c r="AB132" i="2"/>
  <c r="AC132" i="2"/>
  <c r="AD132" i="2"/>
  <c r="AE132" i="2"/>
  <c r="AF132" i="2"/>
  <c r="AG132" i="2"/>
  <c r="AH132" i="2"/>
  <c r="AI132" i="2"/>
  <c r="AJ132" i="2"/>
  <c r="AK132" i="2"/>
  <c r="AL132" i="2"/>
  <c r="AM132" i="2"/>
  <c r="AN132" i="2"/>
  <c r="AO132" i="2"/>
  <c r="AP132" i="2"/>
  <c r="AQ132" i="2"/>
  <c r="AR132" i="2"/>
  <c r="E132" i="2"/>
  <c r="E130" i="2"/>
  <c r="F130" i="2"/>
  <c r="G130" i="2"/>
  <c r="H130" i="2"/>
  <c r="I130" i="2"/>
  <c r="J130" i="2"/>
  <c r="K130" i="2"/>
  <c r="L130" i="2"/>
  <c r="M130" i="2"/>
  <c r="Z130" i="2"/>
  <c r="AA130" i="2"/>
  <c r="AB130" i="2"/>
  <c r="AC130" i="2"/>
  <c r="AD130" i="2"/>
  <c r="AE130" i="2"/>
  <c r="AF130" i="2"/>
  <c r="AG130" i="2"/>
  <c r="AH130" i="2"/>
  <c r="AI130" i="2"/>
  <c r="AJ130" i="2"/>
  <c r="AK130" i="2"/>
  <c r="AL130" i="2"/>
  <c r="AM130" i="2"/>
  <c r="AN130" i="2"/>
  <c r="AO130" i="2"/>
  <c r="AP130" i="2"/>
  <c r="AQ130" i="2"/>
  <c r="AR130" i="2"/>
  <c r="O130" i="2"/>
  <c r="P130" i="2"/>
  <c r="Q130" i="2"/>
  <c r="R130" i="2"/>
  <c r="S130" i="2"/>
  <c r="T130" i="2"/>
  <c r="U130" i="2"/>
  <c r="V130" i="2"/>
  <c r="W130" i="2"/>
  <c r="X130" i="2"/>
  <c r="Y130" i="2"/>
  <c r="N130" i="2"/>
  <c r="AS129" i="2"/>
  <c r="AS131" i="2"/>
  <c r="AS133" i="2"/>
  <c r="AS135" i="2"/>
  <c r="O128" i="2"/>
  <c r="P128" i="2"/>
  <c r="Q128" i="2"/>
  <c r="R128" i="2"/>
  <c r="S128" i="2"/>
  <c r="T128" i="2"/>
  <c r="U128" i="2"/>
  <c r="V128" i="2"/>
  <c r="W128" i="2"/>
  <c r="X128" i="2"/>
  <c r="Y128" i="2"/>
  <c r="Z128" i="2"/>
  <c r="AA128" i="2"/>
  <c r="AB128" i="2"/>
  <c r="AC128" i="2"/>
  <c r="AD128" i="2"/>
  <c r="AE128" i="2"/>
  <c r="AF128" i="2"/>
  <c r="AG128" i="2"/>
  <c r="AH128" i="2"/>
  <c r="AI128" i="2"/>
  <c r="AJ128" i="2"/>
  <c r="AK128" i="2"/>
  <c r="AL128" i="2"/>
  <c r="AM128" i="2"/>
  <c r="AN128" i="2"/>
  <c r="AO128" i="2"/>
  <c r="AP128" i="2"/>
  <c r="AQ128" i="2"/>
  <c r="AR128" i="2"/>
  <c r="E128" i="2"/>
  <c r="F128" i="2"/>
  <c r="G128" i="2"/>
  <c r="H128" i="2"/>
  <c r="I128" i="2"/>
  <c r="J128" i="2"/>
  <c r="K128" i="2"/>
  <c r="L128" i="2"/>
  <c r="M128" i="2"/>
  <c r="N128" i="2"/>
  <c r="F124" i="2"/>
  <c r="G124" i="2"/>
  <c r="H124" i="2"/>
  <c r="I124" i="2"/>
  <c r="J124" i="2"/>
  <c r="K124" i="2"/>
  <c r="L124" i="2"/>
  <c r="M124" i="2"/>
  <c r="N124" i="2"/>
  <c r="O124" i="2"/>
  <c r="P124" i="2"/>
  <c r="Q124" i="2"/>
  <c r="R124" i="2"/>
  <c r="S124" i="2"/>
  <c r="T124" i="2"/>
  <c r="U124" i="2"/>
  <c r="V124" i="2"/>
  <c r="W124" i="2"/>
  <c r="X124" i="2"/>
  <c r="Y124" i="2"/>
  <c r="Z124" i="2"/>
  <c r="AA124" i="2"/>
  <c r="AB124" i="2"/>
  <c r="AC124" i="2"/>
  <c r="AD124" i="2"/>
  <c r="AE124" i="2"/>
  <c r="AF124" i="2"/>
  <c r="AG124" i="2"/>
  <c r="AH124" i="2"/>
  <c r="AI124" i="2"/>
  <c r="AJ124" i="2"/>
  <c r="AK124" i="2"/>
  <c r="AL124" i="2"/>
  <c r="AM124" i="2"/>
  <c r="AN124" i="2"/>
  <c r="AO124" i="2"/>
  <c r="AP124" i="2"/>
  <c r="AQ124" i="2"/>
  <c r="AR124" i="2"/>
  <c r="E124" i="2"/>
  <c r="F117" i="2"/>
  <c r="G117" i="2"/>
  <c r="H117" i="2"/>
  <c r="I117" i="2"/>
  <c r="J117" i="2"/>
  <c r="K117" i="2"/>
  <c r="L117" i="2"/>
  <c r="M117" i="2"/>
  <c r="N117" i="2"/>
  <c r="O117" i="2"/>
  <c r="P117" i="2"/>
  <c r="Q117" i="2"/>
  <c r="R117" i="2"/>
  <c r="S117" i="2"/>
  <c r="T117" i="2"/>
  <c r="U117" i="2"/>
  <c r="V117" i="2"/>
  <c r="W117" i="2"/>
  <c r="X117" i="2"/>
  <c r="Y117" i="2"/>
  <c r="Z117" i="2"/>
  <c r="AA117" i="2"/>
  <c r="AB117" i="2"/>
  <c r="AC117" i="2"/>
  <c r="AD117" i="2"/>
  <c r="AE117" i="2"/>
  <c r="AF117" i="2"/>
  <c r="AG117" i="2"/>
  <c r="AH117" i="2"/>
  <c r="AI117" i="2"/>
  <c r="AJ117" i="2"/>
  <c r="AK117" i="2"/>
  <c r="AL117" i="2"/>
  <c r="AM117" i="2"/>
  <c r="AN117" i="2"/>
  <c r="AO117" i="2"/>
  <c r="AP117" i="2"/>
  <c r="AQ117" i="2"/>
  <c r="AR117" i="2"/>
  <c r="E117" i="2"/>
  <c r="F110" i="2"/>
  <c r="G110" i="2"/>
  <c r="H110" i="2"/>
  <c r="I110" i="2"/>
  <c r="J110" i="2"/>
  <c r="K110" i="2"/>
  <c r="L110" i="2"/>
  <c r="M110" i="2"/>
  <c r="N110" i="2"/>
  <c r="O110" i="2"/>
  <c r="P110" i="2"/>
  <c r="Q110" i="2"/>
  <c r="R110" i="2"/>
  <c r="S110" i="2"/>
  <c r="T110" i="2"/>
  <c r="U110" i="2"/>
  <c r="V110" i="2"/>
  <c r="W110" i="2"/>
  <c r="X110" i="2"/>
  <c r="Y110" i="2"/>
  <c r="Z110" i="2"/>
  <c r="AA110" i="2"/>
  <c r="AB110" i="2"/>
  <c r="AC110" i="2"/>
  <c r="AD110" i="2"/>
  <c r="AE110" i="2"/>
  <c r="AF110" i="2"/>
  <c r="AG110" i="2"/>
  <c r="AH110" i="2"/>
  <c r="AI110" i="2"/>
  <c r="AJ110" i="2"/>
  <c r="AK110" i="2"/>
  <c r="AL110" i="2"/>
  <c r="AM110" i="2"/>
  <c r="AN110" i="2"/>
  <c r="AO110" i="2"/>
  <c r="AP110" i="2"/>
  <c r="AQ110" i="2"/>
  <c r="AR110" i="2"/>
  <c r="E110" i="2"/>
  <c r="F104" i="2"/>
  <c r="G104" i="2"/>
  <c r="H104" i="2"/>
  <c r="I104" i="2"/>
  <c r="J104" i="2"/>
  <c r="K104" i="2"/>
  <c r="L104" i="2"/>
  <c r="M104" i="2"/>
  <c r="N104" i="2"/>
  <c r="O104" i="2"/>
  <c r="P104" i="2"/>
  <c r="Q104" i="2"/>
  <c r="R104" i="2"/>
  <c r="S104" i="2"/>
  <c r="T104" i="2"/>
  <c r="U104" i="2"/>
  <c r="V104" i="2"/>
  <c r="W104" i="2"/>
  <c r="X104" i="2"/>
  <c r="Y104" i="2"/>
  <c r="Z104" i="2"/>
  <c r="AA104" i="2"/>
  <c r="AB104" i="2"/>
  <c r="AC104" i="2"/>
  <c r="AD104" i="2"/>
  <c r="AE104" i="2"/>
  <c r="AF104" i="2"/>
  <c r="AG104" i="2"/>
  <c r="AH104" i="2"/>
  <c r="AI104" i="2"/>
  <c r="AJ104" i="2"/>
  <c r="AK104" i="2"/>
  <c r="AL104" i="2"/>
  <c r="AM104" i="2"/>
  <c r="AN104" i="2"/>
  <c r="AO104" i="2"/>
  <c r="AP104" i="2"/>
  <c r="AQ104" i="2"/>
  <c r="AR104" i="2"/>
  <c r="E104" i="2"/>
  <c r="E99" i="2"/>
  <c r="F99" i="2"/>
  <c r="G99" i="2"/>
  <c r="H99" i="2"/>
  <c r="I99" i="2"/>
  <c r="J99" i="2"/>
  <c r="K99" i="2"/>
  <c r="L99" i="2"/>
  <c r="M99" i="2"/>
  <c r="O99" i="2"/>
  <c r="P99" i="2"/>
  <c r="Q99" i="2"/>
  <c r="R99" i="2"/>
  <c r="S99" i="2"/>
  <c r="T99" i="2"/>
  <c r="U99" i="2"/>
  <c r="V99" i="2"/>
  <c r="W99" i="2"/>
  <c r="X99" i="2"/>
  <c r="Y99" i="2"/>
  <c r="Z99" i="2"/>
  <c r="AA99" i="2"/>
  <c r="AB99" i="2"/>
  <c r="AC99" i="2"/>
  <c r="AD99" i="2"/>
  <c r="AE99" i="2"/>
  <c r="AF99" i="2"/>
  <c r="AG99" i="2"/>
  <c r="AH99" i="2"/>
  <c r="AI99" i="2"/>
  <c r="AJ99" i="2"/>
  <c r="AK99" i="2"/>
  <c r="AL99" i="2"/>
  <c r="AM99" i="2"/>
  <c r="AN99" i="2"/>
  <c r="AO99" i="2"/>
  <c r="AP99" i="2"/>
  <c r="AQ99" i="2"/>
  <c r="AR99" i="2"/>
  <c r="N99" i="2"/>
  <c r="B13" i="5" l="1"/>
  <c r="E50" i="2"/>
  <c r="E49" i="2"/>
  <c r="E44" i="2"/>
  <c r="E43" i="2"/>
  <c r="L17" i="3"/>
  <c r="AR16" i="2"/>
  <c r="P17" i="3"/>
  <c r="AC16" i="2"/>
  <c r="C15" i="5"/>
  <c r="AT50" i="2"/>
  <c r="F196" i="2"/>
  <c r="AS128" i="2"/>
  <c r="AS136" i="2"/>
  <c r="AS132" i="2"/>
  <c r="AS134" i="2"/>
  <c r="AS130" i="2"/>
  <c r="P175" i="2"/>
  <c r="Q175" i="2"/>
  <c r="R175" i="2"/>
  <c r="S175" i="2"/>
  <c r="T175" i="2"/>
  <c r="U175" i="2"/>
  <c r="V175" i="2"/>
  <c r="W175" i="2"/>
  <c r="X175" i="2"/>
  <c r="Y175" i="2"/>
  <c r="Z175" i="2"/>
  <c r="AA175" i="2"/>
  <c r="AB175" i="2"/>
  <c r="AC175" i="2"/>
  <c r="AD175" i="2"/>
  <c r="AE175" i="2"/>
  <c r="AF175" i="2"/>
  <c r="AG175" i="2"/>
  <c r="AH175" i="2"/>
  <c r="AI175" i="2"/>
  <c r="AJ175" i="2"/>
  <c r="AK175" i="2"/>
  <c r="AL175" i="2"/>
  <c r="AM175" i="2"/>
  <c r="AN175" i="2"/>
  <c r="AO175" i="2"/>
  <c r="AP175" i="2"/>
  <c r="AQ175" i="2"/>
  <c r="AR175" i="2"/>
  <c r="J175" i="2"/>
  <c r="K175" i="2"/>
  <c r="L175" i="2"/>
  <c r="M175" i="2"/>
  <c r="N175" i="2"/>
  <c r="O175" i="2"/>
  <c r="H175" i="2"/>
  <c r="I175" i="2"/>
  <c r="G175" i="2"/>
  <c r="F175" i="2"/>
  <c r="AS171" i="2"/>
  <c r="AG183" i="2"/>
  <c r="AR162" i="2"/>
  <c r="F161" i="2"/>
  <c r="G161" i="2"/>
  <c r="H161" i="2"/>
  <c r="I161" i="2"/>
  <c r="J161" i="2"/>
  <c r="K161" i="2"/>
  <c r="L161" i="2"/>
  <c r="M161" i="2"/>
  <c r="N161" i="2"/>
  <c r="O161" i="2"/>
  <c r="P161" i="2"/>
  <c r="Q161" i="2"/>
  <c r="R161" i="2"/>
  <c r="S161" i="2"/>
  <c r="T161" i="2"/>
  <c r="U161" i="2"/>
  <c r="V161" i="2"/>
  <c r="W161" i="2"/>
  <c r="X161" i="2"/>
  <c r="Y161" i="2"/>
  <c r="Z161" i="2"/>
  <c r="AA161" i="2"/>
  <c r="AB161" i="2"/>
  <c r="AC161" i="2"/>
  <c r="AD161" i="2"/>
  <c r="AE161" i="2"/>
  <c r="AF161" i="2"/>
  <c r="AG161" i="2"/>
  <c r="AH161" i="2"/>
  <c r="AI161" i="2"/>
  <c r="AJ161" i="2"/>
  <c r="AK161" i="2"/>
  <c r="AL161" i="2"/>
  <c r="AM161" i="2"/>
  <c r="AN161" i="2"/>
  <c r="AO161" i="2"/>
  <c r="AP161" i="2"/>
  <c r="AQ161" i="2"/>
  <c r="AR161" i="2"/>
  <c r="F162" i="2"/>
  <c r="G162" i="2"/>
  <c r="H162" i="2"/>
  <c r="I162" i="2"/>
  <c r="J162" i="2"/>
  <c r="K162" i="2"/>
  <c r="L162" i="2"/>
  <c r="M162" i="2"/>
  <c r="N162" i="2"/>
  <c r="O162" i="2"/>
  <c r="P162" i="2"/>
  <c r="Q162" i="2"/>
  <c r="R162" i="2"/>
  <c r="S162" i="2"/>
  <c r="T162" i="2"/>
  <c r="U162" i="2"/>
  <c r="V162" i="2"/>
  <c r="W162" i="2"/>
  <c r="X162" i="2"/>
  <c r="Y162" i="2"/>
  <c r="Z162" i="2"/>
  <c r="AA162" i="2"/>
  <c r="AB162" i="2"/>
  <c r="AC162" i="2"/>
  <c r="AD162" i="2"/>
  <c r="AE162" i="2"/>
  <c r="AF162" i="2"/>
  <c r="AG162" i="2"/>
  <c r="AH162" i="2"/>
  <c r="AI162" i="2"/>
  <c r="AJ162" i="2"/>
  <c r="AK162" i="2"/>
  <c r="AL162" i="2"/>
  <c r="AM162" i="2"/>
  <c r="AN162" i="2"/>
  <c r="AO162" i="2"/>
  <c r="AP162" i="2"/>
  <c r="AQ162" i="2"/>
  <c r="F163" i="2"/>
  <c r="G163" i="2"/>
  <c r="H163" i="2"/>
  <c r="I163" i="2"/>
  <c r="J163" i="2"/>
  <c r="K163" i="2"/>
  <c r="L163" i="2"/>
  <c r="M163" i="2"/>
  <c r="N163" i="2"/>
  <c r="O163" i="2"/>
  <c r="P163" i="2"/>
  <c r="Q163" i="2"/>
  <c r="R163" i="2"/>
  <c r="S163" i="2"/>
  <c r="T163" i="2"/>
  <c r="U163" i="2"/>
  <c r="V163" i="2"/>
  <c r="W163" i="2"/>
  <c r="X163" i="2"/>
  <c r="Y163" i="2"/>
  <c r="Z163" i="2"/>
  <c r="AA163" i="2"/>
  <c r="AB163" i="2"/>
  <c r="AC163" i="2"/>
  <c r="AD163" i="2"/>
  <c r="AE163" i="2"/>
  <c r="AF163" i="2"/>
  <c r="AG163" i="2"/>
  <c r="AH163" i="2"/>
  <c r="AI163" i="2"/>
  <c r="AJ163" i="2"/>
  <c r="AK163" i="2"/>
  <c r="AL163" i="2"/>
  <c r="AM163" i="2"/>
  <c r="AN163" i="2"/>
  <c r="AO163" i="2"/>
  <c r="AP163" i="2"/>
  <c r="AQ163" i="2"/>
  <c r="AR163" i="2"/>
  <c r="E163" i="2"/>
  <c r="E161" i="2"/>
  <c r="AS77" i="2"/>
  <c r="F78" i="2"/>
  <c r="G78" i="2"/>
  <c r="H78" i="2"/>
  <c r="I78" i="2"/>
  <c r="J78" i="2"/>
  <c r="K78" i="2"/>
  <c r="L78" i="2"/>
  <c r="M78" i="2"/>
  <c r="N78" i="2"/>
  <c r="O78" i="2"/>
  <c r="P78" i="2"/>
  <c r="Q78" i="2"/>
  <c r="R78" i="2"/>
  <c r="S78" i="2"/>
  <c r="T78" i="2"/>
  <c r="U78" i="2"/>
  <c r="V78" i="2"/>
  <c r="W78" i="2"/>
  <c r="X78" i="2"/>
  <c r="Y78" i="2"/>
  <c r="Z78" i="2"/>
  <c r="AA78" i="2"/>
  <c r="AB78" i="2"/>
  <c r="AC78" i="2"/>
  <c r="AD78" i="2"/>
  <c r="AE78" i="2"/>
  <c r="AF78" i="2"/>
  <c r="AG78" i="2"/>
  <c r="AH78" i="2"/>
  <c r="AI78" i="2"/>
  <c r="AJ78" i="2"/>
  <c r="AK78" i="2"/>
  <c r="AL78" i="2"/>
  <c r="AM78" i="2"/>
  <c r="AN78" i="2"/>
  <c r="AO78" i="2"/>
  <c r="AP78" i="2"/>
  <c r="AQ78" i="2"/>
  <c r="AR78" i="2"/>
  <c r="E78" i="2"/>
  <c r="F45" i="2"/>
  <c r="G45" i="2"/>
  <c r="H45" i="2"/>
  <c r="I45" i="2"/>
  <c r="J45" i="2"/>
  <c r="K45" i="2"/>
  <c r="L45" i="2"/>
  <c r="M45" i="2"/>
  <c r="N45" i="2"/>
  <c r="O45" i="2"/>
  <c r="P45" i="2"/>
  <c r="Q45" i="2"/>
  <c r="R45" i="2"/>
  <c r="S45" i="2"/>
  <c r="T45" i="2"/>
  <c r="U45" i="2"/>
  <c r="V45" i="2"/>
  <c r="W45" i="2"/>
  <c r="X45" i="2"/>
  <c r="Y45" i="2"/>
  <c r="Z45" i="2"/>
  <c r="AA45" i="2"/>
  <c r="AB45" i="2"/>
  <c r="AC45" i="2"/>
  <c r="AD45" i="2"/>
  <c r="AE45" i="2"/>
  <c r="AF45" i="2"/>
  <c r="AG45" i="2"/>
  <c r="AH45" i="2"/>
  <c r="AI45" i="2"/>
  <c r="AJ45" i="2"/>
  <c r="AK45" i="2"/>
  <c r="AL45" i="2"/>
  <c r="AM45" i="2"/>
  <c r="AN45" i="2"/>
  <c r="AO45" i="2"/>
  <c r="AP45" i="2"/>
  <c r="AQ45" i="2"/>
  <c r="AR45" i="2"/>
  <c r="F23" i="2"/>
  <c r="G23" i="2"/>
  <c r="H23" i="2"/>
  <c r="I23" i="2"/>
  <c r="J23" i="2"/>
  <c r="K23" i="2"/>
  <c r="L23" i="2"/>
  <c r="M23" i="2"/>
  <c r="N23" i="2"/>
  <c r="O23" i="2"/>
  <c r="P23" i="2"/>
  <c r="Q23" i="2"/>
  <c r="R23" i="2"/>
  <c r="S23" i="2"/>
  <c r="T23" i="2"/>
  <c r="U23" i="2"/>
  <c r="V23" i="2"/>
  <c r="W23" i="2"/>
  <c r="X23" i="2"/>
  <c r="Y23" i="2"/>
  <c r="Z23" i="2"/>
  <c r="AA23" i="2"/>
  <c r="AB23" i="2"/>
  <c r="AC23" i="2"/>
  <c r="AD23" i="2"/>
  <c r="AE23" i="2"/>
  <c r="AF23" i="2"/>
  <c r="AG23" i="2"/>
  <c r="AH23" i="2"/>
  <c r="AI23" i="2"/>
  <c r="AJ23" i="2"/>
  <c r="AK23" i="2"/>
  <c r="AL23" i="2"/>
  <c r="AM23" i="2"/>
  <c r="AN23" i="2"/>
  <c r="AO23" i="2"/>
  <c r="AP23" i="2"/>
  <c r="AQ23" i="2"/>
  <c r="AR23" i="2"/>
  <c r="E23" i="2"/>
  <c r="AT183" i="2"/>
  <c r="AR164" i="2"/>
  <c r="AF164" i="2"/>
  <c r="AC164" i="2"/>
  <c r="AC165" i="2"/>
  <c r="AF165" i="2"/>
  <c r="AG165" i="2"/>
  <c r="AH165" i="2"/>
  <c r="AI165" i="2"/>
  <c r="AJ165" i="2"/>
  <c r="AK165" i="2"/>
  <c r="AL165" i="2"/>
  <c r="AM165" i="2"/>
  <c r="AN165" i="2"/>
  <c r="AO165" i="2"/>
  <c r="AP165" i="2"/>
  <c r="AQ165" i="2"/>
  <c r="AR165" i="2"/>
  <c r="F166" i="2"/>
  <c r="G166" i="2"/>
  <c r="H166" i="2"/>
  <c r="I166" i="2"/>
  <c r="J166" i="2"/>
  <c r="K166" i="2"/>
  <c r="L166" i="2"/>
  <c r="M166" i="2"/>
  <c r="N166" i="2"/>
  <c r="O166" i="2"/>
  <c r="P166" i="2"/>
  <c r="Q166" i="2"/>
  <c r="R166" i="2"/>
  <c r="S166" i="2"/>
  <c r="T166" i="2"/>
  <c r="U166" i="2"/>
  <c r="V166" i="2"/>
  <c r="W166" i="2"/>
  <c r="X166" i="2"/>
  <c r="Y166" i="2"/>
  <c r="Z166" i="2"/>
  <c r="AA166" i="2"/>
  <c r="AB166" i="2"/>
  <c r="AC166" i="2"/>
  <c r="AD166" i="2"/>
  <c r="AE166" i="2"/>
  <c r="AF166" i="2"/>
  <c r="AG166" i="2"/>
  <c r="AH166" i="2"/>
  <c r="AI166" i="2"/>
  <c r="AJ166" i="2"/>
  <c r="AK166" i="2"/>
  <c r="AL166" i="2"/>
  <c r="AM166" i="2"/>
  <c r="AN166" i="2"/>
  <c r="AO166" i="2"/>
  <c r="AP166" i="2"/>
  <c r="AQ166" i="2"/>
  <c r="AR166" i="2"/>
  <c r="E162" i="2"/>
  <c r="E166" i="2"/>
  <c r="F137" i="2"/>
  <c r="G137" i="2"/>
  <c r="H137" i="2"/>
  <c r="I137" i="2"/>
  <c r="J137" i="2"/>
  <c r="K137" i="2"/>
  <c r="L137" i="2"/>
  <c r="M137" i="2"/>
  <c r="N137" i="2"/>
  <c r="O137" i="2"/>
  <c r="P137" i="2"/>
  <c r="Q137" i="2"/>
  <c r="R137" i="2"/>
  <c r="S137" i="2"/>
  <c r="T137" i="2"/>
  <c r="U137" i="2"/>
  <c r="V137" i="2"/>
  <c r="W137" i="2"/>
  <c r="X137" i="2"/>
  <c r="Y137" i="2"/>
  <c r="Z137" i="2"/>
  <c r="AA137" i="2"/>
  <c r="AB137" i="2"/>
  <c r="AC137" i="2"/>
  <c r="AD137" i="2"/>
  <c r="AE137" i="2"/>
  <c r="AF137" i="2"/>
  <c r="AG137" i="2"/>
  <c r="AH137" i="2"/>
  <c r="AI137" i="2"/>
  <c r="AJ137" i="2"/>
  <c r="AK137" i="2"/>
  <c r="AL137" i="2"/>
  <c r="AM137" i="2"/>
  <c r="AN137" i="2"/>
  <c r="AO137" i="2"/>
  <c r="AP137" i="2"/>
  <c r="AQ137" i="2"/>
  <c r="AR137" i="2"/>
  <c r="E137" i="2"/>
  <c r="F123" i="2"/>
  <c r="G123" i="2"/>
  <c r="H123" i="2"/>
  <c r="I123" i="2"/>
  <c r="J123" i="2"/>
  <c r="K123" i="2"/>
  <c r="L123" i="2"/>
  <c r="M123" i="2"/>
  <c r="N123" i="2"/>
  <c r="O123" i="2"/>
  <c r="P123" i="2"/>
  <c r="Q123" i="2"/>
  <c r="R123" i="2"/>
  <c r="S123" i="2"/>
  <c r="T123" i="2"/>
  <c r="U123" i="2"/>
  <c r="V123" i="2"/>
  <c r="W123" i="2"/>
  <c r="X123" i="2"/>
  <c r="Y123" i="2"/>
  <c r="Z123" i="2"/>
  <c r="AA123" i="2"/>
  <c r="AB123" i="2"/>
  <c r="AC123" i="2"/>
  <c r="AD123" i="2"/>
  <c r="AE123" i="2"/>
  <c r="AF123" i="2"/>
  <c r="AG123" i="2"/>
  <c r="AH123" i="2"/>
  <c r="AI123" i="2"/>
  <c r="AJ123" i="2"/>
  <c r="AK123" i="2"/>
  <c r="AL123" i="2"/>
  <c r="AM123" i="2"/>
  <c r="AN123" i="2"/>
  <c r="AO123" i="2"/>
  <c r="AP123" i="2"/>
  <c r="AQ123" i="2"/>
  <c r="AR123" i="2"/>
  <c r="E123" i="2"/>
  <c r="F116" i="2"/>
  <c r="G116" i="2"/>
  <c r="H116" i="2"/>
  <c r="I116" i="2"/>
  <c r="J116" i="2"/>
  <c r="K116" i="2"/>
  <c r="L116" i="2"/>
  <c r="M116" i="2"/>
  <c r="N116" i="2"/>
  <c r="O116" i="2"/>
  <c r="P116" i="2"/>
  <c r="Q116" i="2"/>
  <c r="R116" i="2"/>
  <c r="S116" i="2"/>
  <c r="T116" i="2"/>
  <c r="U116" i="2"/>
  <c r="V116" i="2"/>
  <c r="W116" i="2"/>
  <c r="X116" i="2"/>
  <c r="Y116" i="2"/>
  <c r="Z116" i="2"/>
  <c r="AA116" i="2"/>
  <c r="AB116" i="2"/>
  <c r="AC116" i="2"/>
  <c r="AD116" i="2"/>
  <c r="AE116" i="2"/>
  <c r="AF116" i="2"/>
  <c r="AG116" i="2"/>
  <c r="AH116" i="2"/>
  <c r="AI116" i="2"/>
  <c r="AJ116" i="2"/>
  <c r="AK116" i="2"/>
  <c r="AL116" i="2"/>
  <c r="AM116" i="2"/>
  <c r="AN116" i="2"/>
  <c r="AO116" i="2"/>
  <c r="AP116" i="2"/>
  <c r="AQ116" i="2"/>
  <c r="AR116" i="2"/>
  <c r="E116" i="2"/>
  <c r="AP109" i="2"/>
  <c r="AQ109" i="2"/>
  <c r="AR109" i="2"/>
  <c r="S109" i="2"/>
  <c r="T109" i="2"/>
  <c r="U109" i="2"/>
  <c r="V109" i="2"/>
  <c r="W109" i="2"/>
  <c r="X109" i="2"/>
  <c r="Y109" i="2"/>
  <c r="Z109" i="2"/>
  <c r="AA109" i="2"/>
  <c r="AB109" i="2"/>
  <c r="AC109" i="2"/>
  <c r="AD109" i="2"/>
  <c r="AD183" i="2" s="1"/>
  <c r="AE109" i="2"/>
  <c r="AE183" i="2" s="1"/>
  <c r="AF109" i="2"/>
  <c r="AG109" i="2"/>
  <c r="AH109" i="2"/>
  <c r="AI109" i="2"/>
  <c r="AJ109" i="2"/>
  <c r="AK109" i="2"/>
  <c r="AL109" i="2"/>
  <c r="AL183" i="2" s="1"/>
  <c r="AM109" i="2"/>
  <c r="AM183" i="2" s="1"/>
  <c r="AN109" i="2"/>
  <c r="AO109" i="2"/>
  <c r="F109" i="2"/>
  <c r="G109" i="2"/>
  <c r="H109" i="2"/>
  <c r="I109" i="2"/>
  <c r="J109" i="2"/>
  <c r="K109" i="2"/>
  <c r="L109" i="2"/>
  <c r="M109" i="2"/>
  <c r="N109" i="2"/>
  <c r="O109" i="2"/>
  <c r="P109" i="2"/>
  <c r="Q109" i="2"/>
  <c r="R109" i="2"/>
  <c r="E109" i="2"/>
  <c r="AS101" i="2"/>
  <c r="AS102" i="2"/>
  <c r="E103" i="2"/>
  <c r="F103" i="2"/>
  <c r="G103" i="2"/>
  <c r="H103" i="2"/>
  <c r="I103" i="2"/>
  <c r="J103" i="2"/>
  <c r="K103" i="2"/>
  <c r="L103" i="2"/>
  <c r="M103" i="2"/>
  <c r="N103" i="2"/>
  <c r="O103" i="2"/>
  <c r="P103" i="2"/>
  <c r="Q103" i="2"/>
  <c r="R103" i="2"/>
  <c r="S103" i="2"/>
  <c r="T103" i="2"/>
  <c r="U103" i="2"/>
  <c r="V103" i="2"/>
  <c r="W103" i="2"/>
  <c r="X103" i="2"/>
  <c r="Y103" i="2"/>
  <c r="Z103" i="2"/>
  <c r="AA103" i="2"/>
  <c r="AB103" i="2"/>
  <c r="AC103" i="2"/>
  <c r="AD103" i="2"/>
  <c r="AE103" i="2"/>
  <c r="AF103" i="2"/>
  <c r="AG103" i="2"/>
  <c r="AH103" i="2"/>
  <c r="AI103" i="2"/>
  <c r="AJ103" i="2"/>
  <c r="AK103" i="2"/>
  <c r="AL103" i="2"/>
  <c r="AM103" i="2"/>
  <c r="AN103" i="2"/>
  <c r="AO103" i="2"/>
  <c r="AP103" i="2"/>
  <c r="AQ103" i="2"/>
  <c r="AR103" i="2"/>
  <c r="O98" i="2"/>
  <c r="P98" i="2"/>
  <c r="Q98" i="2"/>
  <c r="R98" i="2"/>
  <c r="S98" i="2"/>
  <c r="T98" i="2"/>
  <c r="U98" i="2"/>
  <c r="V98" i="2"/>
  <c r="W98" i="2"/>
  <c r="X98" i="2"/>
  <c r="Y98" i="2"/>
  <c r="Z98" i="2"/>
  <c r="AA98" i="2"/>
  <c r="AB98" i="2"/>
  <c r="AC98" i="2"/>
  <c r="AD98" i="2"/>
  <c r="AE98" i="2"/>
  <c r="AF98" i="2"/>
  <c r="AG98" i="2"/>
  <c r="AH98" i="2"/>
  <c r="AI98" i="2"/>
  <c r="AJ98" i="2"/>
  <c r="AK98" i="2"/>
  <c r="AL98" i="2"/>
  <c r="AM98" i="2"/>
  <c r="AN98" i="2"/>
  <c r="AO98" i="2"/>
  <c r="AP98" i="2"/>
  <c r="AQ98" i="2"/>
  <c r="AR98" i="2"/>
  <c r="N98" i="2"/>
  <c r="F62" i="2"/>
  <c r="F63" i="2" s="1"/>
  <c r="G62" i="2"/>
  <c r="G63" i="2" s="1"/>
  <c r="H62" i="2"/>
  <c r="H63" i="2" s="1"/>
  <c r="I62" i="2"/>
  <c r="I63" i="2" s="1"/>
  <c r="J62" i="2"/>
  <c r="J63" i="2" s="1"/>
  <c r="K62" i="2"/>
  <c r="K63" i="2" s="1"/>
  <c r="L62" i="2"/>
  <c r="L63" i="2" s="1"/>
  <c r="M62" i="2"/>
  <c r="M63" i="2" s="1"/>
  <c r="N62" i="2"/>
  <c r="N63" i="2" s="1"/>
  <c r="O62" i="2"/>
  <c r="O63" i="2" s="1"/>
  <c r="P62" i="2"/>
  <c r="P63" i="2" s="1"/>
  <c r="Q62" i="2"/>
  <c r="Q63" i="2" s="1"/>
  <c r="R62" i="2"/>
  <c r="R63" i="2" s="1"/>
  <c r="S62" i="2"/>
  <c r="S63" i="2" s="1"/>
  <c r="T62" i="2"/>
  <c r="T63" i="2" s="1"/>
  <c r="U62" i="2"/>
  <c r="U63" i="2" s="1"/>
  <c r="V62" i="2"/>
  <c r="V63" i="2" s="1"/>
  <c r="W62" i="2"/>
  <c r="W63" i="2" s="1"/>
  <c r="X62" i="2"/>
  <c r="X63" i="2" s="1"/>
  <c r="Y62" i="2"/>
  <c r="Y63" i="2" s="1"/>
  <c r="Z62" i="2"/>
  <c r="Z63" i="2" s="1"/>
  <c r="AA62" i="2"/>
  <c r="AA63" i="2" s="1"/>
  <c r="AB62" i="2"/>
  <c r="AB63" i="2" s="1"/>
  <c r="AC62" i="2"/>
  <c r="AC63" i="2" s="1"/>
  <c r="AD62" i="2"/>
  <c r="AD63" i="2" s="1"/>
  <c r="AE62" i="2"/>
  <c r="AE63" i="2" s="1"/>
  <c r="AF62" i="2"/>
  <c r="AF63" i="2" s="1"/>
  <c r="AG62" i="2"/>
  <c r="AG63" i="2" s="1"/>
  <c r="AH62" i="2"/>
  <c r="AH63" i="2" s="1"/>
  <c r="AI62" i="2"/>
  <c r="AI63" i="2" s="1"/>
  <c r="AJ62" i="2"/>
  <c r="AJ63" i="2" s="1"/>
  <c r="AK62" i="2"/>
  <c r="AK63" i="2" s="1"/>
  <c r="AL62" i="2"/>
  <c r="AL63" i="2" s="1"/>
  <c r="AM62" i="2"/>
  <c r="AM63" i="2" s="1"/>
  <c r="AN62" i="2"/>
  <c r="AN63" i="2" s="1"/>
  <c r="AO62" i="2"/>
  <c r="AO63" i="2" s="1"/>
  <c r="AP62" i="2"/>
  <c r="AP63" i="2" s="1"/>
  <c r="AQ62" i="2"/>
  <c r="AQ63" i="2" s="1"/>
  <c r="AR62" i="2"/>
  <c r="AR63" i="2" s="1"/>
  <c r="E62" i="2"/>
  <c r="E63" i="2" s="1"/>
  <c r="G53" i="2"/>
  <c r="E53" i="2"/>
  <c r="F53" i="2"/>
  <c r="H53" i="2"/>
  <c r="I53" i="2"/>
  <c r="J53" i="2"/>
  <c r="K53" i="2"/>
  <c r="L53" i="2"/>
  <c r="M53" i="2"/>
  <c r="N53" i="2"/>
  <c r="O53" i="2"/>
  <c r="P53" i="2"/>
  <c r="Q53" i="2"/>
  <c r="R53" i="2"/>
  <c r="S53" i="2"/>
  <c r="T53" i="2"/>
  <c r="U53" i="2"/>
  <c r="V53" i="2"/>
  <c r="W53" i="2"/>
  <c r="X53" i="2"/>
  <c r="Y53" i="2"/>
  <c r="Z53" i="2"/>
  <c r="AA53" i="2"/>
  <c r="AB53" i="2"/>
  <c r="AC53" i="2"/>
  <c r="AD53" i="2"/>
  <c r="AE53" i="2"/>
  <c r="AF53" i="2"/>
  <c r="AG53" i="2"/>
  <c r="AH53" i="2"/>
  <c r="AI53" i="2"/>
  <c r="AJ53" i="2"/>
  <c r="AK53" i="2"/>
  <c r="AL53" i="2"/>
  <c r="AM53" i="2"/>
  <c r="AN53" i="2"/>
  <c r="AO53" i="2"/>
  <c r="AP53" i="2"/>
  <c r="AQ53" i="2"/>
  <c r="AR53" i="2"/>
  <c r="F37" i="2"/>
  <c r="G37" i="2"/>
  <c r="H37" i="2"/>
  <c r="I37" i="2"/>
  <c r="J37" i="2"/>
  <c r="K37" i="2"/>
  <c r="L37" i="2"/>
  <c r="M37" i="2"/>
  <c r="N37" i="2"/>
  <c r="O37" i="2"/>
  <c r="P37" i="2"/>
  <c r="Q37" i="2"/>
  <c r="R37" i="2"/>
  <c r="S37" i="2"/>
  <c r="T37" i="2"/>
  <c r="U37" i="2"/>
  <c r="V37" i="2"/>
  <c r="W37" i="2"/>
  <c r="X37" i="2"/>
  <c r="Y37" i="2"/>
  <c r="Z37" i="2"/>
  <c r="AA37" i="2"/>
  <c r="AB37" i="2"/>
  <c r="AG37" i="2"/>
  <c r="AH37" i="2"/>
  <c r="AI37" i="2"/>
  <c r="AJ37" i="2"/>
  <c r="AK37" i="2"/>
  <c r="AL37" i="2"/>
  <c r="AM37" i="2"/>
  <c r="AN37" i="2"/>
  <c r="AO37" i="2"/>
  <c r="AP37" i="2"/>
  <c r="AQ37" i="2"/>
  <c r="F36" i="2"/>
  <c r="G36" i="2"/>
  <c r="H36" i="2"/>
  <c r="I36" i="2"/>
  <c r="J36" i="2"/>
  <c r="K36" i="2"/>
  <c r="L36" i="2"/>
  <c r="M36" i="2"/>
  <c r="N36" i="2"/>
  <c r="O36" i="2"/>
  <c r="P36" i="2"/>
  <c r="Q36" i="2"/>
  <c r="R36" i="2"/>
  <c r="S36" i="2"/>
  <c r="T36" i="2"/>
  <c r="U36" i="2"/>
  <c r="V36" i="2"/>
  <c r="W36" i="2"/>
  <c r="X36" i="2"/>
  <c r="Y36" i="2"/>
  <c r="Z36" i="2"/>
  <c r="AA36" i="2"/>
  <c r="AB36" i="2"/>
  <c r="AC36" i="2"/>
  <c r="AD36" i="2"/>
  <c r="AE36" i="2"/>
  <c r="AF36" i="2"/>
  <c r="AG36" i="2"/>
  <c r="AH36" i="2"/>
  <c r="AI36" i="2"/>
  <c r="AJ36" i="2"/>
  <c r="AK36" i="2"/>
  <c r="AL36" i="2"/>
  <c r="AM36" i="2"/>
  <c r="AN36" i="2"/>
  <c r="AO36" i="2"/>
  <c r="AP36" i="2"/>
  <c r="AQ36" i="2"/>
  <c r="AR36" i="2"/>
  <c r="E36" i="2"/>
  <c r="AD37" i="2"/>
  <c r="AE37" i="2"/>
  <c r="E15" i="2"/>
  <c r="F15" i="2"/>
  <c r="F183" i="2" s="1"/>
  <c r="G15" i="2"/>
  <c r="G183" i="2" s="1"/>
  <c r="H15" i="2"/>
  <c r="H183" i="2" s="1"/>
  <c r="I15" i="2"/>
  <c r="I183" i="2" s="1"/>
  <c r="J15" i="2"/>
  <c r="J183" i="2" s="1"/>
  <c r="K15" i="2"/>
  <c r="L15" i="2"/>
  <c r="M15" i="2"/>
  <c r="N15" i="2"/>
  <c r="N183" i="2" s="1"/>
  <c r="O15" i="2"/>
  <c r="P15" i="2"/>
  <c r="P183" i="2" s="1"/>
  <c r="Q15" i="2"/>
  <c r="Q183" i="2" s="1"/>
  <c r="R15" i="2"/>
  <c r="R183" i="2" s="1"/>
  <c r="S15" i="2"/>
  <c r="T15" i="2"/>
  <c r="U15" i="2"/>
  <c r="V15" i="2"/>
  <c r="W15" i="2"/>
  <c r="X15" i="2"/>
  <c r="Y15" i="2"/>
  <c r="Y183" i="2" s="1"/>
  <c r="Z15" i="2"/>
  <c r="Z183" i="2" s="1"/>
  <c r="AA15" i="2"/>
  <c r="AB15" i="2"/>
  <c r="AC15" i="2"/>
  <c r="AD15" i="2"/>
  <c r="AE15" i="2"/>
  <c r="AF15" i="2"/>
  <c r="AG15" i="2"/>
  <c r="AH15" i="2"/>
  <c r="AH183" i="2" s="1"/>
  <c r="AI15" i="2"/>
  <c r="AJ15" i="2"/>
  <c r="AK15" i="2"/>
  <c r="AL15" i="2"/>
  <c r="AM15" i="2"/>
  <c r="AN15" i="2"/>
  <c r="AO15" i="2"/>
  <c r="AO183" i="2" s="1"/>
  <c r="AP15" i="2"/>
  <c r="AQ15" i="2"/>
  <c r="AR15" i="2"/>
  <c r="AS7" i="2"/>
  <c r="AS8" i="2"/>
  <c r="AS9" i="2"/>
  <c r="AS10" i="2"/>
  <c r="AS11" i="2"/>
  <c r="AS12" i="2"/>
  <c r="AS13" i="2"/>
  <c r="AS14" i="2"/>
  <c r="AS18" i="2"/>
  <c r="AS26" i="2"/>
  <c r="AS27" i="2"/>
  <c r="AS19" i="2"/>
  <c r="AS28" i="2"/>
  <c r="AS29" i="2"/>
  <c r="AS20" i="2"/>
  <c r="AS30" i="2"/>
  <c r="AS31" i="2"/>
  <c r="AS21" i="2"/>
  <c r="AS32" i="2"/>
  <c r="AS33" i="2"/>
  <c r="AS22" i="2"/>
  <c r="AS34" i="2"/>
  <c r="AS35" i="2"/>
  <c r="AS38" i="2"/>
  <c r="AS39" i="2"/>
  <c r="AS40" i="2"/>
  <c r="AS42" i="2"/>
  <c r="AS52" i="2"/>
  <c r="H40" i="3" s="1"/>
  <c r="AS57" i="2"/>
  <c r="AS58" i="2"/>
  <c r="AS59" i="2"/>
  <c r="AS60" i="2"/>
  <c r="AS61" i="2"/>
  <c r="AS67" i="2"/>
  <c r="AS68" i="2"/>
  <c r="H50" i="3" s="1"/>
  <c r="AB81" i="2" s="1"/>
  <c r="AS69" i="2"/>
  <c r="H51" i="3" s="1"/>
  <c r="AS70" i="2"/>
  <c r="H52" i="3" s="1"/>
  <c r="V83" i="2" s="1"/>
  <c r="AS71" i="2"/>
  <c r="H53" i="3" s="1"/>
  <c r="N84" i="2" s="1"/>
  <c r="AS72" i="2"/>
  <c r="H54" i="3" s="1"/>
  <c r="O85" i="2" s="1"/>
  <c r="AS73" i="2"/>
  <c r="H55" i="3" s="1"/>
  <c r="X86" i="2" s="1"/>
  <c r="AS74" i="2"/>
  <c r="AS75" i="2"/>
  <c r="AS76" i="2"/>
  <c r="AS96" i="2"/>
  <c r="AS97" i="2"/>
  <c r="AS107" i="2"/>
  <c r="AS108" i="2"/>
  <c r="AS113" i="2"/>
  <c r="AS114" i="2"/>
  <c r="AS115" i="2"/>
  <c r="AS120" i="2"/>
  <c r="AS121" i="2"/>
  <c r="AS122" i="2"/>
  <c r="AS126" i="2"/>
  <c r="AS127" i="2"/>
  <c r="AS140" i="2"/>
  <c r="AS141" i="2"/>
  <c r="AS142" i="2"/>
  <c r="AS143" i="2"/>
  <c r="AS144" i="2"/>
  <c r="AS145" i="2"/>
  <c r="AS146" i="2"/>
  <c r="AS147" i="2"/>
  <c r="AS148" i="2"/>
  <c r="AS149" i="2"/>
  <c r="AS150" i="2"/>
  <c r="AS151" i="2"/>
  <c r="AS152" i="2"/>
  <c r="AS153" i="2"/>
  <c r="AS154" i="2"/>
  <c r="AS155" i="2"/>
  <c r="AS156" i="2"/>
  <c r="AS157" i="2"/>
  <c r="AS158" i="2"/>
  <c r="AS159" i="2"/>
  <c r="AS168" i="2"/>
  <c r="AS6" i="2"/>
  <c r="B15" i="5" l="1"/>
  <c r="B15" i="1" s="1"/>
  <c r="E45" i="2"/>
  <c r="E183" i="2" s="1"/>
  <c r="E185" i="2" s="1"/>
  <c r="F184" i="2" s="1"/>
  <c r="AS44" i="2"/>
  <c r="AS43" i="2"/>
  <c r="AS162" i="2"/>
  <c r="M183" i="2"/>
  <c r="AS15" i="2"/>
  <c r="AQ183" i="2"/>
  <c r="AI183" i="2"/>
  <c r="AA183" i="2"/>
  <c r="S183" i="2"/>
  <c r="K183" i="2"/>
  <c r="AN183" i="2"/>
  <c r="AF183" i="2"/>
  <c r="X183" i="2"/>
  <c r="AP183" i="2"/>
  <c r="L183" i="2"/>
  <c r="AS161" i="2"/>
  <c r="AS163" i="2"/>
  <c r="AF24" i="2"/>
  <c r="V183" i="2"/>
  <c r="AB183" i="2"/>
  <c r="T183" i="2"/>
  <c r="U183" i="2"/>
  <c r="AS36" i="2"/>
  <c r="AK183" i="2"/>
  <c r="AC183" i="2"/>
  <c r="AJ183" i="2"/>
  <c r="AS109" i="2"/>
  <c r="W183" i="2"/>
  <c r="O183" i="2"/>
  <c r="AS78" i="2"/>
  <c r="AT47" i="2"/>
  <c r="AT166" i="2"/>
  <c r="AS23" i="2"/>
  <c r="E83" i="2"/>
  <c r="U83" i="2"/>
  <c r="M83" i="2"/>
  <c r="G81" i="2"/>
  <c r="Y86" i="2"/>
  <c r="AN85" i="2"/>
  <c r="AA83" i="2"/>
  <c r="AM85" i="2"/>
  <c r="X84" i="2"/>
  <c r="N85" i="2"/>
  <c r="J85" i="2"/>
  <c r="F83" i="2"/>
  <c r="AD84" i="2"/>
  <c r="Z84" i="2"/>
  <c r="AK83" i="2"/>
  <c r="Y84" i="2"/>
  <c r="E81" i="2"/>
  <c r="Z83" i="2"/>
  <c r="AL85" i="2"/>
  <c r="J82" i="2"/>
  <c r="R82" i="2"/>
  <c r="Z82" i="2"/>
  <c r="AH82" i="2"/>
  <c r="AP82" i="2"/>
  <c r="K82" i="2"/>
  <c r="S82" i="2"/>
  <c r="AA82" i="2"/>
  <c r="AI82" i="2"/>
  <c r="AQ82" i="2"/>
  <c r="G82" i="2"/>
  <c r="Q82" i="2"/>
  <c r="AC82" i="2"/>
  <c r="AM82" i="2"/>
  <c r="I82" i="2"/>
  <c r="AE82" i="2"/>
  <c r="L82" i="2"/>
  <c r="V82" i="2"/>
  <c r="AR82" i="2"/>
  <c r="H82" i="2"/>
  <c r="T82" i="2"/>
  <c r="AD82" i="2"/>
  <c r="AN82" i="2"/>
  <c r="U82" i="2"/>
  <c r="AO82" i="2"/>
  <c r="AF82" i="2"/>
  <c r="AB82" i="2"/>
  <c r="I81" i="2"/>
  <c r="Q81" i="2"/>
  <c r="Y81" i="2"/>
  <c r="AG81" i="2"/>
  <c r="AO81" i="2"/>
  <c r="J81" i="2"/>
  <c r="R81" i="2"/>
  <c r="Z81" i="2"/>
  <c r="AH81" i="2"/>
  <c r="AP81" i="2"/>
  <c r="H81" i="2"/>
  <c r="T81" i="2"/>
  <c r="AD81" i="2"/>
  <c r="AN81" i="2"/>
  <c r="L81" i="2"/>
  <c r="AR81" i="2"/>
  <c r="K81" i="2"/>
  <c r="U81" i="2"/>
  <c r="AE81" i="2"/>
  <c r="AQ81" i="2"/>
  <c r="V81" i="2"/>
  <c r="AF81" i="2"/>
  <c r="W81" i="2"/>
  <c r="AA81" i="2"/>
  <c r="F81" i="2"/>
  <c r="Y82" i="2"/>
  <c r="H57" i="3"/>
  <c r="K86" i="2"/>
  <c r="S86" i="2"/>
  <c r="AA86" i="2"/>
  <c r="AI86" i="2"/>
  <c r="AQ86" i="2"/>
  <c r="E86" i="2"/>
  <c r="U86" i="2"/>
  <c r="AK86" i="2"/>
  <c r="L86" i="2"/>
  <c r="T86" i="2"/>
  <c r="AB86" i="2"/>
  <c r="AJ86" i="2"/>
  <c r="AR86" i="2"/>
  <c r="M86" i="2"/>
  <c r="AC86" i="2"/>
  <c r="O86" i="2"/>
  <c r="Z86" i="2"/>
  <c r="AN86" i="2"/>
  <c r="G86" i="2"/>
  <c r="R86" i="2"/>
  <c r="AF86" i="2"/>
  <c r="P86" i="2"/>
  <c r="AD86" i="2"/>
  <c r="AO86" i="2"/>
  <c r="F86" i="2"/>
  <c r="Q86" i="2"/>
  <c r="AE86" i="2"/>
  <c r="AP86" i="2"/>
  <c r="AM81" i="2"/>
  <c r="E82" i="2"/>
  <c r="W86" i="2"/>
  <c r="K85" i="2"/>
  <c r="S85" i="2"/>
  <c r="AA85" i="2"/>
  <c r="AI85" i="2"/>
  <c r="AQ85" i="2"/>
  <c r="U85" i="2"/>
  <c r="L85" i="2"/>
  <c r="T85" i="2"/>
  <c r="AB85" i="2"/>
  <c r="AJ85" i="2"/>
  <c r="AR85" i="2"/>
  <c r="E85" i="2"/>
  <c r="M85" i="2"/>
  <c r="AC85" i="2"/>
  <c r="AK85" i="2"/>
  <c r="P85" i="2"/>
  <c r="AD85" i="2"/>
  <c r="AO85" i="2"/>
  <c r="H85" i="2"/>
  <c r="V85" i="2"/>
  <c r="AG85" i="2"/>
  <c r="F85" i="2"/>
  <c r="Q85" i="2"/>
  <c r="AE85" i="2"/>
  <c r="AP85" i="2"/>
  <c r="G85" i="2"/>
  <c r="R85" i="2"/>
  <c r="AF85" i="2"/>
  <c r="AL81" i="2"/>
  <c r="V86" i="2"/>
  <c r="AH85" i="2"/>
  <c r="I85" i="2"/>
  <c r="AK81" i="2"/>
  <c r="P82" i="2"/>
  <c r="AO84" i="2"/>
  <c r="O83" i="2"/>
  <c r="W83" i="2"/>
  <c r="AE83" i="2"/>
  <c r="AM83" i="2"/>
  <c r="G83" i="2"/>
  <c r="Q83" i="2"/>
  <c r="Y83" i="2"/>
  <c r="AO83" i="2"/>
  <c r="I83" i="2"/>
  <c r="P83" i="2"/>
  <c r="X83" i="2"/>
  <c r="AF83" i="2"/>
  <c r="AN83" i="2"/>
  <c r="H83" i="2"/>
  <c r="N83" i="2"/>
  <c r="AB83" i="2"/>
  <c r="AL83" i="2"/>
  <c r="S83" i="2"/>
  <c r="T83" i="2"/>
  <c r="AR83" i="2"/>
  <c r="R83" i="2"/>
  <c r="AC83" i="2"/>
  <c r="AP83" i="2"/>
  <c r="AD83" i="2"/>
  <c r="AQ83" i="2"/>
  <c r="AG83" i="2"/>
  <c r="O81" i="2"/>
  <c r="AK82" i="2"/>
  <c r="O82" i="2"/>
  <c r="AJ83" i="2"/>
  <c r="AL86" i="2"/>
  <c r="J86" i="2"/>
  <c r="Y85" i="2"/>
  <c r="AN84" i="2"/>
  <c r="AI81" i="2"/>
  <c r="N81" i="2"/>
  <c r="AJ82" i="2"/>
  <c r="N82" i="2"/>
  <c r="AI83" i="2"/>
  <c r="K83" i="2"/>
  <c r="AH86" i="2"/>
  <c r="I86" i="2"/>
  <c r="X85" i="2"/>
  <c r="AM84" i="2"/>
  <c r="F82" i="2"/>
  <c r="H58" i="3"/>
  <c r="X81" i="2"/>
  <c r="X82" i="2"/>
  <c r="S81" i="2"/>
  <c r="W82" i="2"/>
  <c r="K84" i="2"/>
  <c r="S84" i="2"/>
  <c r="AA84" i="2"/>
  <c r="AI84" i="2"/>
  <c r="AQ84" i="2"/>
  <c r="L84" i="2"/>
  <c r="T84" i="2"/>
  <c r="AB84" i="2"/>
  <c r="AJ84" i="2"/>
  <c r="AR84" i="2"/>
  <c r="M84" i="2"/>
  <c r="U84" i="2"/>
  <c r="AC84" i="2"/>
  <c r="AK84" i="2"/>
  <c r="E84" i="2"/>
  <c r="F84" i="2"/>
  <c r="Q84" i="2"/>
  <c r="AE84" i="2"/>
  <c r="AP84" i="2"/>
  <c r="V84" i="2"/>
  <c r="I84" i="2"/>
  <c r="AH84" i="2"/>
  <c r="G84" i="2"/>
  <c r="R84" i="2"/>
  <c r="AF84" i="2"/>
  <c r="H84" i="2"/>
  <c r="AG84" i="2"/>
  <c r="W84" i="2"/>
  <c r="P81" i="2"/>
  <c r="AL82" i="2"/>
  <c r="AM86" i="2"/>
  <c r="N86" i="2"/>
  <c r="Z85" i="2"/>
  <c r="P84" i="2"/>
  <c r="AT165" i="2"/>
  <c r="AJ81" i="2"/>
  <c r="L83" i="2"/>
  <c r="O84" i="2"/>
  <c r="AC81" i="2"/>
  <c r="M81" i="2"/>
  <c r="AG82" i="2"/>
  <c r="M82" i="2"/>
  <c r="AH83" i="2"/>
  <c r="J83" i="2"/>
  <c r="AG86" i="2"/>
  <c r="H86" i="2"/>
  <c r="W85" i="2"/>
  <c r="AL84" i="2"/>
  <c r="J84" i="2"/>
  <c r="H56" i="3"/>
  <c r="AT164" i="2"/>
  <c r="AS137" i="2"/>
  <c r="AS123" i="2"/>
  <c r="AS116" i="2"/>
  <c r="AS98" i="2"/>
  <c r="AS103" i="2"/>
  <c r="AT63" i="2"/>
  <c r="AS62" i="2"/>
  <c r="AT53" i="2"/>
  <c r="AC24" i="2" l="1"/>
  <c r="AC37" i="2" s="1"/>
  <c r="AS45" i="2"/>
  <c r="B18" i="5"/>
  <c r="B24" i="5"/>
  <c r="B17" i="5"/>
  <c r="B22" i="5"/>
  <c r="B23" i="5"/>
  <c r="AR24" i="2"/>
  <c r="F185" i="2"/>
  <c r="G184" i="2" s="1"/>
  <c r="AT124" i="2"/>
  <c r="AT117" i="2"/>
  <c r="AT49" i="2"/>
  <c r="AS81" i="2"/>
  <c r="AT99" i="2"/>
  <c r="AS84" i="2"/>
  <c r="AT110" i="2"/>
  <c r="AT104" i="2"/>
  <c r="AS86" i="2"/>
  <c r="AS85" i="2"/>
  <c r="AS83" i="2"/>
  <c r="AS82" i="2"/>
  <c r="F138" i="2"/>
  <c r="M138" i="2"/>
  <c r="K88" i="2"/>
  <c r="S88" i="2"/>
  <c r="AA88" i="2"/>
  <c r="AI88" i="2"/>
  <c r="AQ88" i="2"/>
  <c r="U88" i="2"/>
  <c r="AK88" i="2"/>
  <c r="L88" i="2"/>
  <c r="T88" i="2"/>
  <c r="AB88" i="2"/>
  <c r="AJ88" i="2"/>
  <c r="AR88" i="2"/>
  <c r="M88" i="2"/>
  <c r="AC88" i="2"/>
  <c r="J88" i="2"/>
  <c r="X88" i="2"/>
  <c r="AL88" i="2"/>
  <c r="Z88" i="2"/>
  <c r="P88" i="2"/>
  <c r="AD88" i="2"/>
  <c r="AO88" i="2"/>
  <c r="N88" i="2"/>
  <c r="Y88" i="2"/>
  <c r="AM88" i="2"/>
  <c r="O88" i="2"/>
  <c r="AN88" i="2"/>
  <c r="E88" i="2"/>
  <c r="F88" i="2"/>
  <c r="AE88" i="2"/>
  <c r="I88" i="2"/>
  <c r="AH88" i="2"/>
  <c r="AP88" i="2"/>
  <c r="R88" i="2"/>
  <c r="W88" i="2"/>
  <c r="G88" i="2"/>
  <c r="AF88" i="2"/>
  <c r="H88" i="2"/>
  <c r="AG88" i="2"/>
  <c r="Q88" i="2"/>
  <c r="V88" i="2"/>
  <c r="K89" i="2"/>
  <c r="S89" i="2"/>
  <c r="AA89" i="2"/>
  <c r="AI89" i="2"/>
  <c r="AQ89" i="2"/>
  <c r="M89" i="2"/>
  <c r="AC89" i="2"/>
  <c r="L89" i="2"/>
  <c r="T89" i="2"/>
  <c r="AB89" i="2"/>
  <c r="AJ89" i="2"/>
  <c r="AR89" i="2"/>
  <c r="U89" i="2"/>
  <c r="AK89" i="2"/>
  <c r="I89" i="2"/>
  <c r="W89" i="2"/>
  <c r="AH89" i="2"/>
  <c r="Y89" i="2"/>
  <c r="O89" i="2"/>
  <c r="Z89" i="2"/>
  <c r="AN89" i="2"/>
  <c r="J89" i="2"/>
  <c r="X89" i="2"/>
  <c r="AL89" i="2"/>
  <c r="E89" i="2"/>
  <c r="N89" i="2"/>
  <c r="AM89" i="2"/>
  <c r="P89" i="2"/>
  <c r="AO89" i="2"/>
  <c r="V89" i="2"/>
  <c r="AD89" i="2"/>
  <c r="AE89" i="2"/>
  <c r="H89" i="2"/>
  <c r="Q89" i="2"/>
  <c r="AP89" i="2"/>
  <c r="R89" i="2"/>
  <c r="F89" i="2"/>
  <c r="G89" i="2"/>
  <c r="AF89" i="2"/>
  <c r="AG89" i="2"/>
  <c r="K87" i="2"/>
  <c r="S87" i="2"/>
  <c r="AA87" i="2"/>
  <c r="AI87" i="2"/>
  <c r="AQ87" i="2"/>
  <c r="U87" i="2"/>
  <c r="AK87" i="2"/>
  <c r="L87" i="2"/>
  <c r="T87" i="2"/>
  <c r="AB87" i="2"/>
  <c r="AJ87" i="2"/>
  <c r="AR87" i="2"/>
  <c r="M87" i="2"/>
  <c r="AC87" i="2"/>
  <c r="N87" i="2"/>
  <c r="Y87" i="2"/>
  <c r="AM87" i="2"/>
  <c r="F87" i="2"/>
  <c r="Q87" i="2"/>
  <c r="AE87" i="2"/>
  <c r="AP87" i="2"/>
  <c r="E87" i="2"/>
  <c r="O87" i="2"/>
  <c r="Z87" i="2"/>
  <c r="AN87" i="2"/>
  <c r="P87" i="2"/>
  <c r="AD87" i="2"/>
  <c r="AO87" i="2"/>
  <c r="R87" i="2"/>
  <c r="X87" i="2"/>
  <c r="G87" i="2"/>
  <c r="AF87" i="2"/>
  <c r="J87" i="2"/>
  <c r="V87" i="2"/>
  <c r="W87" i="2"/>
  <c r="H87" i="2"/>
  <c r="AG87" i="2"/>
  <c r="I87" i="2"/>
  <c r="AH87" i="2"/>
  <c r="AL87" i="2"/>
  <c r="AM138" i="2"/>
  <c r="Y138" i="2"/>
  <c r="AK138" i="2"/>
  <c r="AJ138" i="2"/>
  <c r="N138" i="2"/>
  <c r="AG138" i="2"/>
  <c r="AO138" i="2"/>
  <c r="U138" i="2"/>
  <c r="P138" i="2"/>
  <c r="AE138" i="2"/>
  <c r="W138" i="2"/>
  <c r="AL138" i="2"/>
  <c r="G138" i="2"/>
  <c r="AR138" i="2"/>
  <c r="O138" i="2"/>
  <c r="E138" i="2"/>
  <c r="L138" i="2"/>
  <c r="V138" i="2"/>
  <c r="Z138" i="2"/>
  <c r="T138" i="2"/>
  <c r="AF138" i="2"/>
  <c r="AA138" i="2"/>
  <c r="K138" i="2"/>
  <c r="X138" i="2"/>
  <c r="AI138" i="2"/>
  <c r="I138" i="2"/>
  <c r="AH138" i="2"/>
  <c r="AD138" i="2"/>
  <c r="Q138" i="2"/>
  <c r="AP138" i="2"/>
  <c r="S138" i="2"/>
  <c r="AB138" i="2"/>
  <c r="AC138" i="2"/>
  <c r="AN138" i="2"/>
  <c r="AQ138" i="2"/>
  <c r="J138" i="2"/>
  <c r="H138" i="2"/>
  <c r="R138" i="2"/>
  <c r="C23" i="5" l="1"/>
  <c r="B22" i="1"/>
  <c r="C22" i="5"/>
  <c r="B21" i="1"/>
  <c r="C24" i="5"/>
  <c r="B23" i="1"/>
  <c r="C18" i="5"/>
  <c r="B17" i="1"/>
  <c r="C17" i="5"/>
  <c r="B16" i="1"/>
  <c r="B20" i="5"/>
  <c r="AC90" i="2"/>
  <c r="G185" i="2"/>
  <c r="H184" i="2" s="1"/>
  <c r="AT138" i="2"/>
  <c r="AS88" i="2"/>
  <c r="AS87" i="2"/>
  <c r="AS89" i="2"/>
  <c r="AE90" i="2"/>
  <c r="AE91" i="2" s="1"/>
  <c r="AE188" i="2" s="1"/>
  <c r="AE195" i="2" s="1"/>
  <c r="J90" i="2"/>
  <c r="AN90" i="2"/>
  <c r="AN91" i="2" s="1"/>
  <c r="AN188" i="2" s="1"/>
  <c r="AN195" i="2" s="1"/>
  <c r="AL90" i="2"/>
  <c r="AL91" i="2" s="1"/>
  <c r="AL188" i="2" s="1"/>
  <c r="AL195" i="2" s="1"/>
  <c r="Z90" i="2"/>
  <c r="Z91" i="2" s="1"/>
  <c r="Z188" i="2" s="1"/>
  <c r="Z195" i="2" s="1"/>
  <c r="L90" i="2"/>
  <c r="Y90" i="2"/>
  <c r="AG90" i="2"/>
  <c r="H90" i="2"/>
  <c r="AH90" i="2"/>
  <c r="AH91" i="2" s="1"/>
  <c r="AH188" i="2" s="1"/>
  <c r="AH195" i="2" s="1"/>
  <c r="Q90" i="2"/>
  <c r="E90" i="2"/>
  <c r="AJ90" i="2"/>
  <c r="V90" i="2"/>
  <c r="S90" i="2"/>
  <c r="AF90" i="2"/>
  <c r="AF91" i="2" s="1"/>
  <c r="AA90" i="2"/>
  <c r="AM90" i="2"/>
  <c r="U90" i="2"/>
  <c r="O90" i="2"/>
  <c r="W90" i="2"/>
  <c r="I90" i="2"/>
  <c r="R90" i="2"/>
  <c r="AP90" i="2"/>
  <c r="K90" i="2"/>
  <c r="T90" i="2"/>
  <c r="AR90" i="2"/>
  <c r="AR91" i="2" s="1"/>
  <c r="P90" i="2"/>
  <c r="AQ90" i="2"/>
  <c r="AI90" i="2"/>
  <c r="AO90" i="2"/>
  <c r="G90" i="2"/>
  <c r="AD90" i="2"/>
  <c r="AK90" i="2"/>
  <c r="X90" i="2"/>
  <c r="N90" i="2"/>
  <c r="M90" i="2"/>
  <c r="AB90" i="2"/>
  <c r="F90" i="2"/>
  <c r="C20" i="5" l="1"/>
  <c r="B18" i="1"/>
  <c r="B21" i="5"/>
  <c r="H185" i="2"/>
  <c r="I184" i="2" s="1"/>
  <c r="E91" i="2"/>
  <c r="AS90" i="2"/>
  <c r="AS91" i="2" s="1"/>
  <c r="AT91" i="2" s="1"/>
  <c r="T91" i="2"/>
  <c r="T188" i="2" s="1"/>
  <c r="T195" i="2" s="1"/>
  <c r="Y91" i="2"/>
  <c r="Y188" i="2" s="1"/>
  <c r="Y195" i="2" s="1"/>
  <c r="F91" i="2"/>
  <c r="F188" i="2" s="1"/>
  <c r="F195" i="2" s="1"/>
  <c r="F197" i="2" s="1"/>
  <c r="U91" i="2"/>
  <c r="U188" i="2" s="1"/>
  <c r="U195" i="2" s="1"/>
  <c r="L91" i="2"/>
  <c r="L188" i="2" s="1"/>
  <c r="L195" i="2" s="1"/>
  <c r="AO91" i="2"/>
  <c r="AO188" i="2" s="1"/>
  <c r="AO195" i="2" s="1"/>
  <c r="N91" i="2"/>
  <c r="N188" i="2" s="1"/>
  <c r="N195" i="2" s="1"/>
  <c r="AQ91" i="2"/>
  <c r="AQ188" i="2" s="1"/>
  <c r="AQ195" i="2" s="1"/>
  <c r="R91" i="2"/>
  <c r="R188" i="2" s="1"/>
  <c r="R195" i="2" s="1"/>
  <c r="Q91" i="2"/>
  <c r="Q188" i="2" s="1"/>
  <c r="Q195" i="2" s="1"/>
  <c r="X91" i="2"/>
  <c r="X188" i="2" s="1"/>
  <c r="X195" i="2" s="1"/>
  <c r="H91" i="2"/>
  <c r="H188" i="2" s="1"/>
  <c r="H195" i="2" s="1"/>
  <c r="AD91" i="2"/>
  <c r="AD188" i="2" s="1"/>
  <c r="AD195" i="2" s="1"/>
  <c r="O91" i="2"/>
  <c r="O188" i="2" s="1"/>
  <c r="O195" i="2" s="1"/>
  <c r="V91" i="2"/>
  <c r="V188" i="2" s="1"/>
  <c r="V195" i="2" s="1"/>
  <c r="G91" i="2"/>
  <c r="G188" i="2" s="1"/>
  <c r="G195" i="2" s="1"/>
  <c r="AB91" i="2"/>
  <c r="AB188" i="2" s="1"/>
  <c r="AB195" i="2" s="1"/>
  <c r="K91" i="2"/>
  <c r="K188" i="2" s="1"/>
  <c r="K195" i="2" s="1"/>
  <c r="AM91" i="2"/>
  <c r="AM188" i="2" s="1"/>
  <c r="AM195" i="2" s="1"/>
  <c r="AJ91" i="2"/>
  <c r="AJ188" i="2" s="1"/>
  <c r="AJ195" i="2" s="1"/>
  <c r="M91" i="2"/>
  <c r="M188" i="2" s="1"/>
  <c r="M195" i="2" s="1"/>
  <c r="AI91" i="2"/>
  <c r="AI188" i="2" s="1"/>
  <c r="AI195" i="2" s="1"/>
  <c r="AP91" i="2"/>
  <c r="AP188" i="2" s="1"/>
  <c r="AP195" i="2" s="1"/>
  <c r="P91" i="2"/>
  <c r="P188" i="2" s="1"/>
  <c r="P195" i="2" s="1"/>
  <c r="AC91" i="2"/>
  <c r="AC188" i="2" s="1"/>
  <c r="AC195" i="2" s="1"/>
  <c r="AA91" i="2"/>
  <c r="AA188" i="2" s="1"/>
  <c r="AA195" i="2" s="1"/>
  <c r="J91" i="2"/>
  <c r="J188" i="2" s="1"/>
  <c r="J195" i="2" s="1"/>
  <c r="I91" i="2"/>
  <c r="I188" i="2" s="1"/>
  <c r="I195" i="2" s="1"/>
  <c r="AK91" i="2"/>
  <c r="AK188" i="2" s="1"/>
  <c r="AK195" i="2" s="1"/>
  <c r="W91" i="2"/>
  <c r="W188" i="2" s="1"/>
  <c r="W195" i="2" s="1"/>
  <c r="S91" i="2"/>
  <c r="S188" i="2" s="1"/>
  <c r="S195" i="2" s="1"/>
  <c r="AG91" i="2"/>
  <c r="AG188" i="2" s="1"/>
  <c r="AG195" i="2" s="1"/>
  <c r="AF37" i="2"/>
  <c r="AF188" i="2" s="1"/>
  <c r="AF195" i="2" s="1"/>
  <c r="E37" i="2"/>
  <c r="C21" i="5" l="1"/>
  <c r="B20" i="1"/>
  <c r="E188" i="2"/>
  <c r="E190" i="2" s="1"/>
  <c r="F189" i="2" s="1"/>
  <c r="B19" i="5"/>
  <c r="G196" i="2"/>
  <c r="G197" i="2" s="1"/>
  <c r="I185" i="2"/>
  <c r="J184" i="2" s="1"/>
  <c r="AT16" i="2"/>
  <c r="C19" i="5" l="1"/>
  <c r="B19" i="1"/>
  <c r="B9" i="5"/>
  <c r="H196" i="2"/>
  <c r="H197" i="2" s="1"/>
  <c r="I196" i="2" s="1"/>
  <c r="I197" i="2" s="1"/>
  <c r="F190" i="2"/>
  <c r="J185" i="2"/>
  <c r="K184" i="2" s="1"/>
  <c r="AT24" i="2"/>
  <c r="AR37" i="2"/>
  <c r="AT37" i="2" s="1"/>
  <c r="C9" i="5" l="1"/>
  <c r="B9" i="1"/>
  <c r="B16" i="5"/>
  <c r="B10" i="5"/>
  <c r="J196" i="2"/>
  <c r="J197" i="2" s="1"/>
  <c r="G189" i="2"/>
  <c r="G190" i="2" s="1"/>
  <c r="H189" i="2" s="1"/>
  <c r="H190" i="2" s="1"/>
  <c r="K185" i="2"/>
  <c r="L184" i="2" s="1"/>
  <c r="C10" i="5" l="1"/>
  <c r="B10" i="1"/>
  <c r="C16" i="5"/>
  <c r="B24" i="1"/>
  <c r="B11" i="5"/>
  <c r="K196" i="2"/>
  <c r="K197" i="2" s="1"/>
  <c r="L185" i="2"/>
  <c r="M184" i="2" s="1"/>
  <c r="I189" i="2"/>
  <c r="I190" i="2" s="1"/>
  <c r="C11" i="5" l="1"/>
  <c r="B11" i="1"/>
  <c r="M185" i="2"/>
  <c r="N184" i="2" s="1"/>
  <c r="L196" i="2"/>
  <c r="L197" i="2" s="1"/>
  <c r="J189" i="2"/>
  <c r="J190" i="2" s="1"/>
  <c r="M196" i="2" l="1"/>
  <c r="M197" i="2" s="1"/>
  <c r="K189" i="2"/>
  <c r="K190" i="2" s="1"/>
  <c r="N185" i="2"/>
  <c r="O184" i="2" s="1"/>
  <c r="N196" i="2" l="1"/>
  <c r="N197" i="2" s="1"/>
  <c r="L189" i="2"/>
  <c r="L190" i="2" s="1"/>
  <c r="O185" i="2"/>
  <c r="P184" i="2" s="1"/>
  <c r="O196" i="2" l="1"/>
  <c r="O197" i="2" s="1"/>
  <c r="M189" i="2"/>
  <c r="M190" i="2" s="1"/>
  <c r="P185" i="2"/>
  <c r="Q184" i="2" s="1"/>
  <c r="P196" i="2" l="1"/>
  <c r="P197" i="2" s="1"/>
  <c r="N189" i="2"/>
  <c r="N190" i="2" s="1"/>
  <c r="O189" i="2" s="1"/>
  <c r="O190" i="2" s="1"/>
  <c r="P189" i="2" s="1"/>
  <c r="P190" i="2" s="1"/>
  <c r="Q189" i="2" s="1"/>
  <c r="Q190" i="2" s="1"/>
  <c r="R189" i="2" s="1"/>
  <c r="R190" i="2" s="1"/>
  <c r="S189" i="2" s="1"/>
  <c r="S190" i="2" s="1"/>
  <c r="T189" i="2" s="1"/>
  <c r="T190" i="2" s="1"/>
  <c r="U189" i="2" s="1"/>
  <c r="U190" i="2" s="1"/>
  <c r="V189" i="2" s="1"/>
  <c r="V190" i="2" s="1"/>
  <c r="W189" i="2" s="1"/>
  <c r="W190" i="2" s="1"/>
  <c r="X189" i="2" s="1"/>
  <c r="X190" i="2" s="1"/>
  <c r="Q185" i="2"/>
  <c r="R184" i="2" s="1"/>
  <c r="Q196" i="2" l="1"/>
  <c r="Q197" i="2" s="1"/>
  <c r="Y189" i="2"/>
  <c r="Y190" i="2" s="1"/>
  <c r="R185" i="2"/>
  <c r="S184" i="2" s="1"/>
  <c r="R196" i="2" l="1"/>
  <c r="R197" i="2" s="1"/>
  <c r="Z189" i="2"/>
  <c r="Z190" i="2" s="1"/>
  <c r="S185" i="2"/>
  <c r="T184" i="2" s="1"/>
  <c r="S196" i="2" l="1"/>
  <c r="S197" i="2" s="1"/>
  <c r="AA189" i="2"/>
  <c r="AA190" i="2" s="1"/>
  <c r="T185" i="2"/>
  <c r="U184" i="2" s="1"/>
  <c r="T196" i="2" l="1"/>
  <c r="T197" i="2" s="1"/>
  <c r="AB189" i="2"/>
  <c r="AB190" i="2" s="1"/>
  <c r="AC189" i="2" s="1"/>
  <c r="U185" i="2"/>
  <c r="V184" i="2" s="1"/>
  <c r="U196" i="2" l="1"/>
  <c r="U197" i="2" s="1"/>
  <c r="V185" i="2"/>
  <c r="W184" i="2" s="1"/>
  <c r="AC190" i="2"/>
  <c r="V196" i="2" l="1"/>
  <c r="V197" i="2" s="1"/>
  <c r="AD189" i="2"/>
  <c r="AD190" i="2" s="1"/>
  <c r="W185" i="2"/>
  <c r="X184" i="2" s="1"/>
  <c r="W196" i="2" l="1"/>
  <c r="W197" i="2" s="1"/>
  <c r="AE189" i="2"/>
  <c r="AE190" i="2" s="1"/>
  <c r="AF189" i="2" s="1"/>
  <c r="X185" i="2"/>
  <c r="Y184" i="2" s="1"/>
  <c r="X196" i="2" l="1"/>
  <c r="X197" i="2" s="1"/>
  <c r="AF190" i="2"/>
  <c r="Y185" i="2"/>
  <c r="Z184" i="2" s="1"/>
  <c r="Y196" i="2" l="1"/>
  <c r="Y197" i="2" s="1"/>
  <c r="AG189" i="2"/>
  <c r="AG190" i="2" s="1"/>
  <c r="Z185" i="2"/>
  <c r="AA184" i="2" s="1"/>
  <c r="Z196" i="2" l="1"/>
  <c r="Z197" i="2" s="1"/>
  <c r="AH189" i="2"/>
  <c r="AH190" i="2" s="1"/>
  <c r="AA185" i="2"/>
  <c r="AB184" i="2" s="1"/>
  <c r="AA196" i="2" l="1"/>
  <c r="AA197" i="2" s="1"/>
  <c r="AI189" i="2"/>
  <c r="AI190" i="2" s="1"/>
  <c r="AB185" i="2"/>
  <c r="AB196" i="2" l="1"/>
  <c r="AB197" i="2" s="1"/>
  <c r="AC184" i="2"/>
  <c r="AC185" i="2" s="1"/>
  <c r="AD184" i="2" s="1"/>
  <c r="AJ189" i="2"/>
  <c r="AJ190" i="2" s="1"/>
  <c r="AC196" i="2" l="1"/>
  <c r="AC197" i="2" s="1"/>
  <c r="AD185" i="2"/>
  <c r="AE184" i="2" s="1"/>
  <c r="AK189" i="2"/>
  <c r="AK190" i="2" s="1"/>
  <c r="AD196" i="2" l="1"/>
  <c r="AD197" i="2" s="1"/>
  <c r="AE185" i="2"/>
  <c r="AF184" i="2" s="1"/>
  <c r="AL189" i="2"/>
  <c r="AL190" i="2" s="1"/>
  <c r="AE196" i="2" l="1"/>
  <c r="AE197" i="2" s="1"/>
  <c r="AF185" i="2"/>
  <c r="AG184" i="2" s="1"/>
  <c r="AM189" i="2"/>
  <c r="AM190" i="2" s="1"/>
  <c r="AF196" i="2" l="1"/>
  <c r="AF197" i="2" s="1"/>
  <c r="AN189" i="2"/>
  <c r="AN190" i="2" s="1"/>
  <c r="AG185" i="2"/>
  <c r="AH184" i="2" s="1"/>
  <c r="AG196" i="2" l="1"/>
  <c r="AG197" i="2" s="1"/>
  <c r="AO189" i="2"/>
  <c r="AO190" i="2" s="1"/>
  <c r="AH185" i="2"/>
  <c r="AI184" i="2" s="1"/>
  <c r="AH196" i="2" l="1"/>
  <c r="AH197" i="2" s="1"/>
  <c r="AP189" i="2"/>
  <c r="AP190" i="2" s="1"/>
  <c r="AI185" i="2"/>
  <c r="AJ184" i="2" s="1"/>
  <c r="AI196" i="2" l="1"/>
  <c r="AI197" i="2" s="1"/>
  <c r="AQ189" i="2"/>
  <c r="AJ185" i="2"/>
  <c r="AK184" i="2" s="1"/>
  <c r="AJ196" i="2" l="1"/>
  <c r="AJ197" i="2" s="1"/>
  <c r="AQ190" i="2"/>
  <c r="AT189" i="2"/>
  <c r="AK185" i="2"/>
  <c r="AL184" i="2" s="1"/>
  <c r="B25" i="5" l="1"/>
  <c r="AK196" i="2"/>
  <c r="AK197" i="2" s="1"/>
  <c r="AT194" i="2"/>
  <c r="AT193" i="2"/>
  <c r="AL185" i="2"/>
  <c r="AM184" i="2" s="1"/>
  <c r="B26" i="5" l="1"/>
  <c r="B27" i="5" s="1"/>
  <c r="E9" i="1" s="1"/>
  <c r="B25" i="1"/>
  <c r="B26" i="1" s="1"/>
  <c r="AL196" i="2"/>
  <c r="AL197" i="2" s="1"/>
  <c r="AM185" i="2"/>
  <c r="AN184" i="2" s="1"/>
  <c r="AM196" i="2" l="1"/>
  <c r="AM197" i="2" s="1"/>
  <c r="AN185" i="2"/>
  <c r="AO184" i="2" s="1"/>
  <c r="AN196" i="2" l="1"/>
  <c r="AN197" i="2" s="1"/>
  <c r="AO185" i="2"/>
  <c r="AP184" i="2" s="1"/>
  <c r="AO196" i="2" l="1"/>
  <c r="AO197" i="2" s="1"/>
  <c r="AP185" i="2"/>
  <c r="AQ184" i="2" s="1"/>
  <c r="AP196" i="2" l="1"/>
  <c r="AP197" i="2" s="1"/>
  <c r="AS184" i="2"/>
  <c r="AQ185" i="2"/>
  <c r="AQ196" i="2" l="1"/>
  <c r="AT196" i="2" s="1"/>
  <c r="C25" i="5" l="1"/>
  <c r="AQ197" i="2"/>
  <c r="C26" i="5" l="1"/>
  <c r="C28" i="5" l="1"/>
  <c r="C27" i="5"/>
  <c r="C29" i="5" l="1"/>
  <c r="C30" i="5" l="1"/>
  <c r="C31" i="5" s="1"/>
  <c r="C32" i="5" s="1"/>
  <c r="C35" i="5" l="1"/>
  <c r="C37" i="5" s="1"/>
  <c r="H9" i="1" s="1"/>
  <c r="H10" i="1" s="1"/>
  <c r="C36" i="5" l="1"/>
</calcChain>
</file>

<file path=xl/sharedStrings.xml><?xml version="1.0" encoding="utf-8"?>
<sst xmlns="http://schemas.openxmlformats.org/spreadsheetml/2006/main" count="296" uniqueCount="215">
  <si>
    <t>Detailed Cash flow</t>
  </si>
  <si>
    <t>Monthly B/F</t>
  </si>
  <si>
    <t>Phase 3 - Revenue</t>
  </si>
  <si>
    <t xml:space="preserve">  Cap - Unit 1</t>
  </si>
  <si>
    <t>Phase 4 - Revenue</t>
  </si>
  <si>
    <t xml:space="preserve">  Cap - Unit 2</t>
  </si>
  <si>
    <t>Phase 5 - Revenue</t>
  </si>
  <si>
    <t xml:space="preserve">  Cap - Unit 4</t>
  </si>
  <si>
    <t>Phase 6 - Revenue</t>
  </si>
  <si>
    <t xml:space="preserve">  Cap - Unit 3A</t>
  </si>
  <si>
    <t>Phase 7 - Revenue</t>
  </si>
  <si>
    <t xml:space="preserve">  Cap - Unit 3B</t>
  </si>
  <si>
    <t xml:space="preserve">  Sales Agent Fee</t>
  </si>
  <si>
    <t xml:space="preserve">  Sales Legal Fee</t>
  </si>
  <si>
    <t xml:space="preserve">  </t>
  </si>
  <si>
    <t>Phase 1 - Acquisition Costs</t>
  </si>
  <si>
    <t xml:space="preserve">  Residualized Price</t>
  </si>
  <si>
    <t xml:space="preserve">  Stamp Duty (Freeport Exemption)</t>
  </si>
  <si>
    <t xml:space="preserve">  Agent Fee</t>
  </si>
  <si>
    <t xml:space="preserve">  Legal Fee</t>
  </si>
  <si>
    <t xml:space="preserve">  1.1. DCO Application</t>
  </si>
  <si>
    <t>Phase 2 - Construction Costs</t>
  </si>
  <si>
    <t xml:space="preserve">  1.2. Discharge of Conditions</t>
  </si>
  <si>
    <t xml:space="preserve">  1.3. s.106 Contributions</t>
  </si>
  <si>
    <t xml:space="preserve">  1.4. s.278 / Bonds / Commuted Sums</t>
  </si>
  <si>
    <t xml:space="preserve">  2.1. Earthworks &amp; Highways</t>
  </si>
  <si>
    <t xml:space="preserve">  2.2. New Utilities</t>
  </si>
  <si>
    <t xml:space="preserve">  2.3. Utility Diversions</t>
  </si>
  <si>
    <t xml:space="preserve">  2.4. Other Infra - Enabling Works</t>
  </si>
  <si>
    <t xml:space="preserve">  2.5. Construction Phase Consultants</t>
  </si>
  <si>
    <t xml:space="preserve">  3.1. Other Land Costs</t>
  </si>
  <si>
    <t xml:space="preserve">  Infra &amp; Utility Contingency</t>
  </si>
  <si>
    <t xml:space="preserve">  Con. - Unit 1</t>
  </si>
  <si>
    <t xml:space="preserve">  Contingency</t>
  </si>
  <si>
    <t xml:space="preserve">  Con. - Unit 2</t>
  </si>
  <si>
    <t xml:space="preserve">  Con. - Unit 4</t>
  </si>
  <si>
    <t>Phase 6 - Construction Costs</t>
  </si>
  <si>
    <t xml:space="preserve">  Con. - Unit 3A</t>
  </si>
  <si>
    <t>Phase 7 - Construction Costs</t>
  </si>
  <si>
    <t xml:space="preserve">  Con. - Unit 3B</t>
  </si>
  <si>
    <t>Phase 3 - Marketing/Leasing</t>
  </si>
  <si>
    <t xml:space="preserve">  Marketing</t>
  </si>
  <si>
    <t xml:space="preserve">  Leasing Agent Fee</t>
  </si>
  <si>
    <t xml:space="preserve">  Leasing Legal Fee</t>
  </si>
  <si>
    <t>Phase 4 - Marketing/Leasing</t>
  </si>
  <si>
    <t>Phase 5 - Marketing/Leasing</t>
  </si>
  <si>
    <t>Phase 6 - Marketing/Leasing</t>
  </si>
  <si>
    <t>Phase 7 - Marketing/Leasing</t>
  </si>
  <si>
    <t>Net Cash Flow Before Finance</t>
  </si>
  <si>
    <t>Debit Rate 6.000%</t>
  </si>
  <si>
    <t>Finance Costs (All Sets)</t>
  </si>
  <si>
    <t>Net Cash Flow After Finance</t>
  </si>
  <si>
    <t>Cumulative Net Cash Flow Monthly</t>
  </si>
  <si>
    <t>Total Revenue</t>
  </si>
  <si>
    <t>Adjusted Revenue</t>
  </si>
  <si>
    <t>Total Disposal Costs</t>
  </si>
  <si>
    <t>Purchaser's Costs</t>
  </si>
  <si>
    <t xml:space="preserve">  Unit 1 Purchaser's Costs</t>
  </si>
  <si>
    <t xml:space="preserve">  Unit 2 Purchaser's Costs</t>
  </si>
  <si>
    <t xml:space="preserve">  Unit 4 Purchaser's Costs</t>
  </si>
  <si>
    <t>Unit 3A  Purchaser's Costs</t>
  </si>
  <si>
    <t xml:space="preserve"> Unit 3B Purchaser's Costs</t>
  </si>
  <si>
    <t>Adjusted Purchaser's Costs</t>
  </si>
  <si>
    <t>Size</t>
  </si>
  <si>
    <t>Unit 1</t>
  </si>
  <si>
    <t>Unit 2</t>
  </si>
  <si>
    <t>Unit 4</t>
  </si>
  <si>
    <t>Units 3A</t>
  </si>
  <si>
    <t>Unit 3B</t>
  </si>
  <si>
    <t>Acquisition Legal Costs</t>
  </si>
  <si>
    <t>DCO Application</t>
  </si>
  <si>
    <t>Planning Discharges</t>
  </si>
  <si>
    <t>Infra and Utility Contingency</t>
  </si>
  <si>
    <t>Contingency</t>
  </si>
  <si>
    <t>Discharge of conditions</t>
  </si>
  <si>
    <t>S106</t>
  </si>
  <si>
    <t>s278</t>
  </si>
  <si>
    <t>Earthworks and Highways</t>
  </si>
  <si>
    <t>New Utilities</t>
  </si>
  <si>
    <t>Utility Diversion</t>
  </si>
  <si>
    <t>Other Infra enabling works</t>
  </si>
  <si>
    <t>Other Land Costs</t>
  </si>
  <si>
    <t>Construction Phase Consultants</t>
  </si>
  <si>
    <t>Project manager</t>
  </si>
  <si>
    <t>Marketing</t>
  </si>
  <si>
    <t>Leasing Agent</t>
  </si>
  <si>
    <t>Leasing Legal</t>
  </si>
  <si>
    <t>Sales Agent</t>
  </si>
  <si>
    <t>Sales Legal</t>
  </si>
  <si>
    <t>Finance</t>
  </si>
  <si>
    <t>Adjusted Sales and Legal Costs</t>
  </si>
  <si>
    <t>Adjusted DCO Fee</t>
  </si>
  <si>
    <t>Line Totals</t>
  </si>
  <si>
    <t>Totals</t>
  </si>
  <si>
    <t>Adjusted Totals</t>
  </si>
  <si>
    <t>Unit 1 Project Manager</t>
  </si>
  <si>
    <t>Unit 2 Project Manager</t>
  </si>
  <si>
    <t>Unit 4 Project Manager</t>
  </si>
  <si>
    <t>Unit 3A Project Manager</t>
  </si>
  <si>
    <t>Unit 3B Project Manager</t>
  </si>
  <si>
    <t>Adjusted</t>
  </si>
  <si>
    <t>Project Manager</t>
  </si>
  <si>
    <t>Total</t>
  </si>
  <si>
    <t>Adjusted Total</t>
  </si>
  <si>
    <t>Adjusted Marketing</t>
  </si>
  <si>
    <t>Adjusted Legal Fee</t>
  </si>
  <si>
    <t>Total Agent Fee</t>
  </si>
  <si>
    <t>Rent</t>
  </si>
  <si>
    <t>Yield</t>
  </si>
  <si>
    <t>Adjusted letting Agent Fee</t>
  </si>
  <si>
    <t>Total Purchaser's Costs</t>
  </si>
  <si>
    <t>Total Acquisition Costs</t>
  </si>
  <si>
    <t>Assumed Price</t>
  </si>
  <si>
    <t>Agent Fee</t>
  </si>
  <si>
    <t>Legal Fee</t>
  </si>
  <si>
    <t>Total Marketing Fee</t>
  </si>
  <si>
    <t>Total Legal Fee</t>
  </si>
  <si>
    <t>Adjusted Finance</t>
  </si>
  <si>
    <t>Land Value</t>
  </si>
  <si>
    <t>PROFIT</t>
  </si>
  <si>
    <t>TOTAL COSTS</t>
  </si>
  <si>
    <t>Revenue</t>
  </si>
  <si>
    <t>Purchaser's costs</t>
  </si>
  <si>
    <t>Sales Fees</t>
  </si>
  <si>
    <t>DCO Fee</t>
  </si>
  <si>
    <t>Unit 1 Discharge of Planning  Conditions</t>
  </si>
  <si>
    <t>Unit 2 Discharge of Planning Conditions</t>
  </si>
  <si>
    <t xml:space="preserve"> Unit 4 Discharge of Planning Conditions</t>
  </si>
  <si>
    <t>Unit 3A Discharge of Planning Conditions</t>
  </si>
  <si>
    <t>Unit 3B Discharge of Planning  Conditions</t>
  </si>
  <si>
    <t>Adjusted Discharge of Planning  Conditions</t>
  </si>
  <si>
    <t>Construction Costs and contingency</t>
  </si>
  <si>
    <t>Total Costs</t>
  </si>
  <si>
    <t>Infrastucture Costs</t>
  </si>
  <si>
    <t>Agent and Legal</t>
  </si>
  <si>
    <t>Years Deferred</t>
  </si>
  <si>
    <t>Fixed Price</t>
  </si>
  <si>
    <t>Fixed Land Value</t>
  </si>
  <si>
    <t>Profit Net Land</t>
  </si>
  <si>
    <t>Period Hold Land (yrs)</t>
  </si>
  <si>
    <t>Finance on land and Acq costs</t>
  </si>
  <si>
    <t>REVENUE</t>
  </si>
  <si>
    <t>COSTS</t>
  </si>
  <si>
    <t>Marketing Unit 1</t>
  </si>
  <si>
    <t>Marketing Unit 2</t>
  </si>
  <si>
    <t>Marketing Unit 4</t>
  </si>
  <si>
    <t>Marketing Unit 3A</t>
  </si>
  <si>
    <t>Marketing Unit 3B</t>
  </si>
  <si>
    <t>SEGRO</t>
  </si>
  <si>
    <t>TEST</t>
  </si>
  <si>
    <t>Units</t>
  </si>
  <si>
    <t>Description</t>
  </si>
  <si>
    <t>Acquisition Agent Costs</t>
  </si>
  <si>
    <t>Aldridge Land Acres</t>
  </si>
  <si>
    <t>TEST £acre</t>
  </si>
  <si>
    <t>SEGRO Comitted Price</t>
  </si>
  <si>
    <t>Costs Net of Land elements</t>
  </si>
  <si>
    <t xml:space="preserve">Amount left over </t>
  </si>
  <si>
    <t>Amount left for land, finance on land and acquisition costs</t>
  </si>
  <si>
    <t>Finance allowance</t>
  </si>
  <si>
    <t>Land and costs net of finance</t>
  </si>
  <si>
    <t>Aldridge Land Value</t>
  </si>
  <si>
    <t>Profit</t>
  </si>
  <si>
    <t>TEST Profit</t>
  </si>
  <si>
    <t>Land Value is greater than SEGRO Option Agreement</t>
  </si>
  <si>
    <t>Land Value is less than SEGRO Option Agreement</t>
  </si>
  <si>
    <t>Land Value is more than Agricultural Land Value</t>
  </si>
  <si>
    <t xml:space="preserve">Land Value is less than Agricultural Land Value </t>
  </si>
  <si>
    <t>Profit is less than SEGRO's 15%</t>
  </si>
  <si>
    <t>Profit exceeds SEGRO's 15%</t>
  </si>
  <si>
    <t>Calcs for Land Value</t>
  </si>
  <si>
    <t>Calcs for Profit</t>
  </si>
  <si>
    <t>Calculated Profit</t>
  </si>
  <si>
    <t>Aldridge Land Value per acre</t>
  </si>
  <si>
    <t>Amount available for profit and acquisition</t>
  </si>
  <si>
    <t xml:space="preserve">DWD Property and Planning Limited </t>
  </si>
  <si>
    <t>EMG2 Land South of Hyams Lane Only Appraisal -  Aldridge Land. Testing Scheme Profit Against Land Value</t>
  </si>
  <si>
    <t>Fixed Land Value for Non Aldridge Land</t>
  </si>
  <si>
    <t>NON/ALDRIDGE LAND (HIGWAY ETC)</t>
  </si>
  <si>
    <t>Appraisal Summary</t>
  </si>
  <si>
    <t>Capital Unit Values</t>
  </si>
  <si>
    <t>Net Revenue</t>
  </si>
  <si>
    <t>SEGRO (Highway Land)</t>
  </si>
  <si>
    <t>Agent and Legal Fees</t>
  </si>
  <si>
    <t>Discharges</t>
  </si>
  <si>
    <t>Construction and Contingency</t>
  </si>
  <si>
    <t>Additional Costs and Contingency</t>
  </si>
  <si>
    <t>Leasing Agent fees</t>
  </si>
  <si>
    <t>Leasing Legal fees</t>
  </si>
  <si>
    <t>Sales Agent and Legal</t>
  </si>
  <si>
    <t>Amount for Profit and Land</t>
  </si>
  <si>
    <t>CALCULATE PROFIT AT ASSUMED LAND VALUE (per acre) FOR ALDRIDGE LAND</t>
  </si>
  <si>
    <t>CALCULATE ALDRIDGE LAND VALUE AT ASSUMED PROFIT (% Cost)</t>
  </si>
  <si>
    <t>Test Rent psf</t>
  </si>
  <si>
    <t>Test Yield</t>
  </si>
  <si>
    <t xml:space="preserve">Test Years Deferred </t>
  </si>
  <si>
    <t>Test Capital Value</t>
  </si>
  <si>
    <t>=</t>
  </si>
  <si>
    <t>Entries that can be changed to test outcomes</t>
  </si>
  <si>
    <t>Figures from Mr Cottage's Evidence DCO 4.5</t>
  </si>
  <si>
    <t>SEGRO COMMENTS RE LAND VALUE AND PROFIT</t>
  </si>
  <si>
    <t>PROLOGIS COMMENTS RE LAND VALUE AND PROFIT</t>
  </si>
  <si>
    <t>MR COTTAGE'S INTRODUCTION</t>
  </si>
  <si>
    <t>MR ROBERTS' INTRODUCTION</t>
  </si>
  <si>
    <t>Profit on Surplus</t>
  </si>
  <si>
    <r>
      <rPr>
        <b/>
        <sz val="11"/>
        <color theme="1"/>
        <rFont val="Calibri"/>
        <family val="2"/>
        <scheme val="minor"/>
      </rPr>
      <t>Mr Roberts says</t>
    </r>
    <r>
      <rPr>
        <sz val="11"/>
        <color theme="1"/>
        <rFont val="Calibri"/>
        <family val="2"/>
        <scheme val="minor"/>
      </rPr>
      <t xml:space="preserve">: It is debateable as to whether this land has any value at all. </t>
    </r>
  </si>
  <si>
    <r>
      <rPr>
        <b/>
        <sz val="11"/>
        <color theme="1"/>
        <rFont val="Calibri"/>
        <family val="2"/>
        <scheme val="minor"/>
      </rPr>
      <t>Mr Roberts says</t>
    </r>
    <r>
      <rPr>
        <sz val="11"/>
        <color theme="1"/>
        <rFont val="Calibri"/>
        <family val="2"/>
        <scheme val="minor"/>
      </rPr>
      <t xml:space="preserve">: There is no reason to include £10,532,951 on account of a DCO fee when this site would be delivered pursuant to a TCPA 1990 permission. It is notable that this is the same fee as adopted by SEGRO for the "whole scheme" appraisal. I have adopted a cost of £1M on the basis that this would be sufficient to take the site forward.
Similar comments apply in respect of the site infrastructure and highway costs which total £101,518,078, This compares to the "whole scheme" cost of £111,465,358. it is not credible to assert that the addition of the Prologis/MAG land to the development would only incur an additional cost of £9,947,280. In essence, SEGRO have overburdened this development with costs that would not arise if it was delivered independently of the Prologis/MAG land. I can only presume that this is an attempt to undermine the deliverability of this land in isolation.
As I have previously pointed out, SEGRO had entered into a contract to pay £225,000 per acre plus RPI to Mr Aldridge. It is self evident that they cannot deliver a minimum profit of 15% and pay Mr Aldridge £225,000 per acre. However, this does not mean that development is not viable and deliver a land value in excess of agricultural land values. The fact that SEGRO have voluntary agreed to overpay does not mean that that another developer would not step in and agree a more reasonable price having regard to the landlocked nature of the site.
It is noted that Mr Cottage has been at pains to emphasis that the viability of the dDCO scheme would be improved by altering the rent and yields. The same point applies to this scheme. Once all these points are taken into account it is  crystal clear that development of the land located south of Hyams Lane is eminently viable and SEGRO's argument that development of this land cannot come forward other than together with development of the Prologis/MAG land is entirely false. </t>
    </r>
  </si>
  <si>
    <t xml:space="preserve">Mr Cottage was provided with a copy of this Excel workbook and invited to make comments but has declined. </t>
  </si>
  <si>
    <t>Mr Cottage has been invited to contribute comments but has declined.</t>
  </si>
  <si>
    <t>Mr Cottage has declined to comment:</t>
  </si>
  <si>
    <t>Mr Cottage has declined to comment</t>
  </si>
  <si>
    <r>
      <rPr>
        <b/>
        <sz val="11"/>
        <color theme="1"/>
        <rFont val="Calibri"/>
        <family val="2"/>
        <scheme val="minor"/>
      </rPr>
      <t>Mr Roberts says</t>
    </r>
    <r>
      <rPr>
        <sz val="11"/>
        <color theme="1"/>
        <rFont val="Calibri"/>
        <family val="2"/>
        <scheme val="minor"/>
      </rPr>
      <t xml:space="preserve">: As set out below, Mr Cottage emphasises, in respect of the DCO scheme, that rents can increase and yields decrease thereby improving the viability of that scheme. Notwithstanding that such improvement would not lead to an increase of sufficient magnitude to enable the full scheme to bear the cost of acquiring the Prologis/MAG land the same points apply to the development of the land south of Hyams Lane. Once a more credible value is assigned to this land, as opposed to the terms agreed by SEGRO with Mr Aldridge, it is clear that development of this land in isolation from the MAG/Prologis Land is not only achievable but highly likely. </t>
    </r>
  </si>
  <si>
    <r>
      <t>Mr Roberts has been provided with the Argus Model that was relied upon by Mr Cottage in producing Appendix F of his Report (Document DCO 4.5) and sought to convert it to an Excel workbook.  
As requested by the ExP, this spreadsheet replicates, as far as is technically possible, that model but in Excel form. However, it should be pointed out that Argus is a highly sophisticated industry model which is only available on payment of a significant subscription fee. As such, this Excel model does not have the full functionality of Argus.
In addition, the rounding of numbers within the calculations can impact on the end results although they are within reasonable tolerance of the results that would be generated through the Argus Model.
It should be noted that the phasing/timing of development can have an impact on viability and Argus has a facility where such phasing/timing and spreading of costs and revenues can be easily altered. Whilst it is, in theory, possible to make similar amendments in this Excel spreadsheet it would be a time-consuming task as each input would have to be entered manually. However, this is the only drawback. 
With the exception of the phasing, all other inputs can be easily amended as follows:
The Tab denoted "Individual Inputs" allows the ExP to change any entries that are coloured</t>
    </r>
    <r>
      <rPr>
        <b/>
        <sz val="11"/>
        <color theme="5" tint="0.39997558519241921"/>
        <rFont val="Calibri"/>
        <family val="2"/>
        <scheme val="minor"/>
      </rPr>
      <t xml:space="preserve"> [ORANGE]</t>
    </r>
    <r>
      <rPr>
        <b/>
        <sz val="11"/>
        <color theme="1"/>
        <rFont val="Calibri"/>
        <family val="2"/>
        <scheme val="minor"/>
      </rPr>
      <t xml:space="preserve">. The original numbers adopted by Mr Cottage in his Report (Document 4.5) are coloured </t>
    </r>
    <r>
      <rPr>
        <b/>
        <sz val="11"/>
        <color theme="7" tint="0.39997558519241921"/>
        <rFont val="Calibri"/>
        <family val="2"/>
        <scheme val="minor"/>
      </rPr>
      <t>[GOLD]</t>
    </r>
    <r>
      <rPr>
        <b/>
        <sz val="11"/>
        <color theme="1"/>
        <rFont val="Calibri"/>
        <family val="2"/>
        <scheme val="minor"/>
      </rPr>
      <t xml:space="preserve"> for reference and comparison.
Having changed the Individual Inputs, the ExP can click on the Tab denoted "Profit and Land Value" to test the impact of those amendments on the target land value and profit. In this regard, if the ExA enters a land value, the model will calculate the resultant developer's profit.   Alternatively, if the ExP wishes to assess what the minimum land value would need to be to generate a certain level of profit, the ExA can enter a land value on a per acre basis, and the model will generate that value. 
The ExA can view formulas by selecting "Formulas" from the ribbon at the top of the page, and clicking on "Show Formulas" within the "Formula Auditing" section.
 </t>
    </r>
  </si>
  <si>
    <t xml:space="preserve">As set out in my Report dated 28 April 2026, which comprises Appendix A to Doc Ref: REP3-061, a scheme is considered to be viable in planning terms if it generates sufficient incentive by way of land value for the landowner to release their land for development  and a sufficient incentive by way of profit for the developer to implement their development. The broad approach is the same in assessing the viability and hence commercial deliverability of the SEGRO scheme which is intended to be delivered pursuant to the dDCO.
Mr Cottage's Ref DCO 4.5 concluded that development of the Aldridge Land in isolation from the Prologis/MAG land would only generate a profit of 3.62%. He therefore concluded that development of the Aldridge land in isolation was not viable as it would not generate a target level of 15% on cost.
However, it is important to be clear that this appraisal assumed that SEGRO would have to pay Mr Aldridge a price of £225,000 per acre plus RPI as set out within the Option Agreement. It is a mathematical fact that reducing the purchase price below £225,000 per acre would increase the profit and therefore viability. It is therefore clear that, the lack of viability is directly related to the price that SEGRO have voluntarily agreed to pay to Mr Aldridge. There was no compulsion upon SEGRO to agree such terms.
Once the appraisal is run at 15% to ascertain what price should be paid for the Aldridge Land it is apparent that SEGRO could afford to pay at least £63,595 per acre and still viably deliver development. This is before the availability of cost savings and increases in revenue are considered which would push the land value up to £126,500 per acre. As Mr Cottage considers that such savings and increases in revenue are likely to arise in respect of the full dDCO scheme it is entirely reasonable to assume that they would also arise in respect of the development of the land south of Hyams Lane. 
Both £63,595 and £126,500 per acre is significantly in excess of agricultural land values. It is therefore clear that a viable scheme could come forward which would provide SEGRO with their target level and more than incentivise Mr Aldridge to make his land available. 
As such, the assertion that development is not viable is only true in circumstances where SEGRO are the developer of that land and then only because SEGRO have voluntarily entered into unduly punitive terms which they would have known at the time would not enable them to deliver development in isolation. In effect, the argument that SEGRO is unable to deliver viable development of this land in isolation is entirely due to their decision to pay Mr Aldridge significantly more than his land is worth. No explanation has been provided as to why SEGRO allowed this issue to arise.  
By seeking CA powers pursuant to the DCO, SEGRO are, in effect, seeking to rectify their decision to overpay Mr Aldridge by hoping to secure the Prologis/MAG land at a sufficient discount to market value that they can afford to make up their self-imposed deficit. This is not a realistic or credible strategy. 
My current position is therefore that once a market value is applied to the Aldridge Lane (as opposed to the terms that SEGRO have entered into) development in isolation is eminently deliverable even on the basis that I was to accept all of SEGRO's figures as issued to date. 
For this reason, I am not currently challenging any of the inputs adopted by Mr Cottage but will await receipt of his updated evidence whereupon I will respond to these anticipated amendments accordingly. As such, my position in respect of all inputs save for profit and land value is, by necessity, reserved at this point.  I have not, therefore, commented in respect of the individual inputs at this stage except where I consider it helpful to do so. </t>
  </si>
  <si>
    <r>
      <rPr>
        <b/>
        <sz val="11"/>
        <color theme="1"/>
        <rFont val="Calibri"/>
        <family val="2"/>
      </rPr>
      <t>Mr Roberts says</t>
    </r>
    <r>
      <rPr>
        <sz val="11"/>
        <color theme="1"/>
        <rFont val="Calibri"/>
        <family val="2"/>
      </rPr>
      <t xml:space="preserve">: Mr Cottage made the following statements within his evidence dated 2 April 2026 (Document DCO 4.5)
Paragraph 49 - </t>
    </r>
    <r>
      <rPr>
        <i/>
        <sz val="11"/>
        <color theme="1"/>
        <rFont val="Calibri"/>
        <family val="2"/>
      </rPr>
      <t>"Adopting the same approach as I adopted for Appraisal 1, I have assumed a land purchase cost of circa £225,000 per acre for the 147.64 acres of land forming part of the EMG2 DCO Scheme Main Site that SEGRO controls to the south of Hyams Lane. This level of value assumes that planning permission exists for logistics/warehouse development and reflects the terms of the option agreement that SEGRO has entered into."</t>
    </r>
    <r>
      <rPr>
        <sz val="11"/>
        <color theme="1"/>
        <rFont val="Calibri"/>
        <family val="2"/>
      </rPr>
      <t xml:space="preserve">
Paragraphs 60 and 61 - </t>
    </r>
    <r>
      <rPr>
        <i/>
        <sz val="11"/>
        <color theme="1"/>
        <rFont val="Calibri"/>
        <family val="2"/>
      </rPr>
      <t>" My Appraisal 2 residual appraisal of the EMG2 DCO Scheme excluding the Prologis Land (assuming that Prologis would bring forward a separate first phase of development pursuant to the Joint Application, with SEGRO delivering development only on the land to the south of Hyams Lane together with the Highway Works), produces a profit on cost of 3.62%. See Appendix H. 61. In my opinion, returns of this level fall significantly below the minimum hurdle rate of 15% that the market would require for a development involving the promotion and delivery of a DCO, extensive highway works, significant up-front infrastructure expenditure and exposure to delivery and market risk over a prolonged period. For a scheme of this complexity and risk profile, the market would reasonably require a profit on cost materially in excess of that generated by Appraisal 2. I therefore consider the development of the EMG2 DCO Scheme without the Prologis Land to be unviable".</t>
    </r>
    <r>
      <rPr>
        <sz val="11"/>
        <color theme="1"/>
        <rFont val="Calibri"/>
        <family val="2"/>
      </rPr>
      <t xml:space="preserve">
In summary, Mr Cottage is saying that SEGRO are obliged to pay £225,000 per acre to Mr Aldridge to acquire his land and that, having done so, the Proft would be 3.62% such that development in isolation would be unviable. However, as can be seen from testing the scheme at 15%, the land value would be £63,595 per acre which is in excess of agricultural land values. Furthermore, Mr Cottage has assigned the full cost of the DCO against this land and once a more appropriate cost is applied for a TCPA application of £1M, the land value increases to £126,494 per acre. Furthermore, Mr Cottage argues that, in respect of the dDCO scheme, SEGRO will not incur Sales Agent or Sales Legal fees. Once these are deducted, the land value increases to £154,822 per acre. It is therefore clear that, by following Mr Cottage's own logic, the development of the land south of Hyams Lane is more than viable.
In addition, virtually the entire cost of off-site works required for the whole DCO scheme has been assigned to the southern land. Once this is apportioned more appropriately, the land value will increase still further.
SEGRO have agreed an Option agreement that obliges then to pay a price that is significantly in excess of the true market value of that land and have costed the development of this land as if it was being developer under a DCO and bearing the entirety of the off-site works as required for the DCO. In truth, development of this land is completely viable in isolation. 
Mr Cottage has asserted that rents could increase and yields decrease in respect of the main DCO development. These points also hold true in respect of this development. As such, whilst development in isolation from the Prologis/MAG land is viable in its own right once a credible approach is taken to the price to be paid to Mr Aldridge (the landowner), it is even more likely to come forward once regard is had to Mr Cottage's assertions in respect of rents, yields and costs.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</si>
</sst>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quot;£&quot;#,##0"/>
    <numFmt numFmtId="6" formatCode="&quot;£&quot;#,##0;[Red]\-&quot;£&quot;#,##0"/>
    <numFmt numFmtId="164" formatCode="mmm\ yyyy"/>
    <numFmt numFmtId="165" formatCode="#,##0_ ;\-#,##0"/>
    <numFmt numFmtId="166" formatCode="#,##0.000&quot;%&quot;_ ;\-#,##0.000&quot;%&quot;"/>
    <numFmt numFmtId="167" formatCode="0.000"/>
    <numFmt numFmtId="168" formatCode="0.00000000"/>
    <numFmt numFmtId="169" formatCode="#,##0.0000"/>
    <numFmt numFmtId="170" formatCode="0.0000"/>
    <numFmt numFmtId="171" formatCode="#,##0.000"/>
    <numFmt numFmtId="172" formatCode="0.000%"/>
    <numFmt numFmtId="173" formatCode="#,##0_ ;\-#,##0\ "/>
    <numFmt numFmtId="174" formatCode="#,##0.00_ ;\-#,##0.00\ "/>
    <numFmt numFmtId="175" formatCode="0.00000"/>
    <numFmt numFmtId="176" formatCode="0.0000000"/>
    <numFmt numFmtId="177" formatCode="#,##0.0_ ;\-#,##0.0\ "/>
    <numFmt numFmtId="178" formatCode="&quot;£&quot;#,##0"/>
    <numFmt numFmtId="179" formatCode="&quot;£&quot;#,##0.00"/>
    <numFmt numFmtId="180" formatCode="&quot;£&quot;#,##0;[Red]&quot;£&quot;#,##0"/>
  </numFmts>
  <fonts count="24" x14ac:knownFonts="1">
    <font>
      <sz val="11"/>
      <color theme="1"/>
      <name val="Calibri"/>
      <family val="2"/>
      <scheme val="minor"/>
    </font>
    <font>
      <sz val="8"/>
      <name val="Calibri"/>
      <family val="2"/>
      <scheme val="minor"/>
    </font>
    <font>
      <sz val="10"/>
      <color theme="1"/>
      <name val="Calibri"/>
      <family val="2"/>
      <scheme val="minor"/>
    </font>
    <font>
      <b/>
      <sz val="11"/>
      <color theme="0"/>
      <name val="Calibri"/>
      <family val="2"/>
      <scheme val="minor"/>
    </font>
    <font>
      <sz val="11"/>
      <color rgb="FFFF0000"/>
      <name val="Calibri"/>
      <family val="2"/>
      <scheme val="minor"/>
    </font>
    <font>
      <sz val="11"/>
      <color theme="1"/>
      <name val="Calibri"/>
      <family val="2"/>
    </font>
    <font>
      <sz val="11"/>
      <name val="Calibri"/>
      <family val="2"/>
      <scheme val="minor"/>
    </font>
    <font>
      <b/>
      <sz val="10"/>
      <color theme="1"/>
      <name val="Calibri"/>
      <family val="2"/>
      <scheme val="minor"/>
    </font>
    <font>
      <sz val="10"/>
      <color theme="1"/>
      <name val="Calibri"/>
      <family val="2"/>
    </font>
    <font>
      <sz val="18"/>
      <color theme="1"/>
      <name val="Calibri"/>
      <family val="2"/>
    </font>
    <font>
      <b/>
      <sz val="16"/>
      <color theme="0"/>
      <name val="Calibri"/>
      <family val="2"/>
    </font>
    <font>
      <sz val="16"/>
      <color theme="1"/>
      <name val="Calibri"/>
      <family val="2"/>
    </font>
    <font>
      <b/>
      <sz val="11"/>
      <name val="Calibri"/>
      <family val="2"/>
    </font>
    <font>
      <b/>
      <sz val="22"/>
      <color theme="0"/>
      <name val="Calibri"/>
      <family val="2"/>
    </font>
    <font>
      <b/>
      <sz val="11"/>
      <color rgb="FFFF0000"/>
      <name val="Calibri"/>
      <family val="2"/>
    </font>
    <font>
      <b/>
      <sz val="22"/>
      <color theme="1"/>
      <name val="Calibri"/>
      <family val="2"/>
      <scheme val="minor"/>
    </font>
    <font>
      <b/>
      <sz val="18"/>
      <color theme="0"/>
      <name val="Calibri"/>
      <family val="2"/>
    </font>
    <font>
      <i/>
      <sz val="11"/>
      <color theme="1"/>
      <name val="Calibri"/>
      <family val="2"/>
    </font>
    <font>
      <b/>
      <sz val="11"/>
      <color theme="1"/>
      <name val="Calibri"/>
      <family val="2"/>
    </font>
    <font>
      <sz val="11"/>
      <name val="Calibri"/>
      <family val="2"/>
    </font>
    <font>
      <b/>
      <sz val="11"/>
      <color theme="1"/>
      <name val="Calibri"/>
      <family val="2"/>
      <scheme val="minor"/>
    </font>
    <font>
      <b/>
      <sz val="11"/>
      <color theme="0"/>
      <name val="Calibri"/>
      <family val="2"/>
    </font>
    <font>
      <b/>
      <sz val="11"/>
      <color theme="7" tint="0.39997558519241921"/>
      <name val="Calibri"/>
      <family val="2"/>
      <scheme val="minor"/>
    </font>
    <font>
      <b/>
      <sz val="11"/>
      <color theme="5" tint="0.3999755851924192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4" tint="-0.499984740745262"/>
        <bgColor indexed="64"/>
      </patternFill>
    </fill>
    <fill>
      <patternFill patternType="solid">
        <fgColor theme="7" tint="0.59999389629810485"/>
        <bgColor indexed="64"/>
      </patternFill>
    </fill>
    <fill>
      <patternFill patternType="solid">
        <fgColor theme="0"/>
        <bgColor indexed="64"/>
      </patternFill>
    </fill>
  </fills>
  <borders count="3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diagonal/>
    </border>
    <border>
      <left/>
      <right style="thick">
        <color auto="1"/>
      </right>
      <top style="thin">
        <color auto="1"/>
      </top>
      <bottom/>
      <diagonal/>
    </border>
    <border>
      <left style="thick">
        <color auto="1"/>
      </left>
      <right/>
      <top/>
      <bottom style="thin">
        <color auto="1"/>
      </bottom>
      <diagonal/>
    </border>
    <border>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double">
        <color auto="1"/>
      </top>
      <bottom style="thick">
        <color auto="1"/>
      </bottom>
      <diagonal/>
    </border>
    <border>
      <left style="thin">
        <color auto="1"/>
      </left>
      <right style="thick">
        <color auto="1"/>
      </right>
      <top style="double">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ck">
        <color auto="1"/>
      </left>
      <right style="thick">
        <color auto="1"/>
      </right>
      <top/>
      <bottom/>
      <diagonal/>
    </border>
  </borders>
  <cellStyleXfs count="1">
    <xf numFmtId="0" fontId="0" fillId="0" borderId="0"/>
  </cellStyleXfs>
  <cellXfs count="268">
    <xf numFmtId="0" fontId="0" fillId="0" borderId="0" xfId="0"/>
    <xf numFmtId="4" fontId="0" fillId="0" borderId="0" xfId="0" applyNumberFormat="1"/>
    <xf numFmtId="3" fontId="0" fillId="0" borderId="0" xfId="0" applyNumberFormat="1"/>
    <xf numFmtId="178" fontId="0" fillId="0" borderId="0" xfId="0" applyNumberFormat="1"/>
    <xf numFmtId="178" fontId="4" fillId="0" borderId="0" xfId="0" applyNumberFormat="1" applyFont="1"/>
    <xf numFmtId="179" fontId="0" fillId="0" borderId="0" xfId="0" applyNumberFormat="1"/>
    <xf numFmtId="171" fontId="4" fillId="0" borderId="0" xfId="0" applyNumberFormat="1" applyFont="1"/>
    <xf numFmtId="169" fontId="4" fillId="0" borderId="0" xfId="0" applyNumberFormat="1" applyFont="1"/>
    <xf numFmtId="0" fontId="0" fillId="13" borderId="0" xfId="0" applyFill="1"/>
    <xf numFmtId="0" fontId="5" fillId="0" borderId="0" xfId="0" applyFont="1"/>
    <xf numFmtId="0" fontId="8" fillId="0" borderId="9" xfId="0" applyFont="1" applyBorder="1"/>
    <xf numFmtId="0" fontId="8" fillId="0" borderId="10" xfId="0" applyFont="1" applyBorder="1"/>
    <xf numFmtId="0" fontId="5" fillId="0" borderId="10" xfId="0" applyFont="1" applyBorder="1"/>
    <xf numFmtId="0" fontId="5" fillId="0" borderId="11" xfId="0" applyFont="1" applyBorder="1"/>
    <xf numFmtId="0" fontId="9" fillId="13" borderId="10" xfId="0" applyFont="1" applyFill="1" applyBorder="1" applyAlignment="1">
      <alignment horizontal="left"/>
    </xf>
    <xf numFmtId="0" fontId="11" fillId="13" borderId="10" xfId="0" applyFont="1" applyFill="1" applyBorder="1" applyAlignment="1">
      <alignment vertical="center" wrapText="1"/>
    </xf>
    <xf numFmtId="0" fontId="5" fillId="13" borderId="11" xfId="0" applyFont="1" applyFill="1" applyBorder="1"/>
    <xf numFmtId="0" fontId="9" fillId="13" borderId="12" xfId="0" applyFont="1" applyFill="1" applyBorder="1" applyAlignment="1">
      <alignment horizontal="left"/>
    </xf>
    <xf numFmtId="0" fontId="9" fillId="13" borderId="0" xfId="0" applyFont="1" applyFill="1" applyAlignment="1">
      <alignment horizontal="left"/>
    </xf>
    <xf numFmtId="0" fontId="11" fillId="13" borderId="0" xfId="0" applyFont="1" applyFill="1" applyAlignment="1">
      <alignment vertical="center" wrapText="1"/>
    </xf>
    <xf numFmtId="0" fontId="5" fillId="13" borderId="13" xfId="0" applyFont="1" applyFill="1" applyBorder="1"/>
    <xf numFmtId="4" fontId="10" fillId="11" borderId="0" xfId="0" applyNumberFormat="1" applyFont="1" applyFill="1" applyAlignment="1">
      <alignment vertical="center" wrapText="1"/>
    </xf>
    <xf numFmtId="0" fontId="10" fillId="11" borderId="0" xfId="0" applyFont="1" applyFill="1" applyAlignment="1">
      <alignment vertical="center" wrapText="1"/>
    </xf>
    <xf numFmtId="0" fontId="18" fillId="0" borderId="24" xfId="0" applyFont="1" applyBorder="1"/>
    <xf numFmtId="0" fontId="5" fillId="0" borderId="25" xfId="0" applyFont="1" applyBorder="1"/>
    <xf numFmtId="0" fontId="5" fillId="13" borderId="0" xfId="0" applyFont="1" applyFill="1"/>
    <xf numFmtId="4" fontId="11" fillId="0" borderId="0" xfId="0" applyNumberFormat="1" applyFont="1" applyAlignment="1">
      <alignment vertical="center" wrapText="1"/>
    </xf>
    <xf numFmtId="178" fontId="11" fillId="0" borderId="0" xfId="0" applyNumberFormat="1" applyFont="1" applyAlignment="1">
      <alignment vertical="center" wrapText="1"/>
    </xf>
    <xf numFmtId="0" fontId="11" fillId="0" borderId="0" xfId="0" applyFont="1" applyAlignment="1">
      <alignment vertical="center" wrapText="1"/>
    </xf>
    <xf numFmtId="10" fontId="11" fillId="0" borderId="0" xfId="0" applyNumberFormat="1" applyFont="1" applyAlignment="1">
      <alignment vertical="center" wrapText="1"/>
    </xf>
    <xf numFmtId="0" fontId="5" fillId="0" borderId="22" xfId="0" applyFont="1" applyBorder="1"/>
    <xf numFmtId="6" fontId="5" fillId="0" borderId="23" xfId="0" applyNumberFormat="1" applyFont="1" applyBorder="1"/>
    <xf numFmtId="10" fontId="10" fillId="11" borderId="0" xfId="0" applyNumberFormat="1" applyFont="1" applyFill="1" applyAlignment="1">
      <alignment vertical="center" wrapText="1"/>
    </xf>
    <xf numFmtId="178" fontId="10" fillId="11" borderId="0" xfId="0" applyNumberFormat="1" applyFont="1" applyFill="1" applyAlignment="1">
      <alignment vertical="center" wrapText="1"/>
    </xf>
    <xf numFmtId="5" fontId="10" fillId="11" borderId="0" xfId="0" applyNumberFormat="1" applyFont="1" applyFill="1" applyAlignment="1">
      <alignment vertical="center" wrapText="1"/>
    </xf>
    <xf numFmtId="3" fontId="11" fillId="13" borderId="0" xfId="0" applyNumberFormat="1" applyFont="1" applyFill="1" applyAlignment="1">
      <alignment vertical="center" wrapText="1"/>
    </xf>
    <xf numFmtId="3" fontId="10" fillId="11" borderId="0" xfId="0" applyNumberFormat="1" applyFont="1" applyFill="1" applyAlignment="1">
      <alignment vertical="center" wrapText="1"/>
    </xf>
    <xf numFmtId="0" fontId="19" fillId="0" borderId="22" xfId="0" applyFont="1" applyBorder="1"/>
    <xf numFmtId="6" fontId="19" fillId="0" borderId="23" xfId="0" applyNumberFormat="1" applyFont="1" applyBorder="1"/>
    <xf numFmtId="0" fontId="12" fillId="13" borderId="0" xfId="0" applyFont="1" applyFill="1"/>
    <xf numFmtId="4" fontId="12" fillId="13" borderId="0" xfId="0" applyNumberFormat="1" applyFont="1" applyFill="1"/>
    <xf numFmtId="0" fontId="12" fillId="13" borderId="13" xfId="0" applyFont="1" applyFill="1" applyBorder="1"/>
    <xf numFmtId="0" fontId="12" fillId="0" borderId="0" xfId="0" applyFont="1"/>
    <xf numFmtId="0" fontId="5" fillId="0" borderId="26" xfId="0" applyFont="1" applyBorder="1"/>
    <xf numFmtId="6" fontId="5" fillId="0" borderId="27" xfId="0" applyNumberFormat="1" applyFont="1" applyBorder="1"/>
    <xf numFmtId="0" fontId="18" fillId="0" borderId="28" xfId="0" applyFont="1" applyBorder="1"/>
    <xf numFmtId="6" fontId="5" fillId="0" borderId="29" xfId="0" applyNumberFormat="1" applyFont="1" applyBorder="1"/>
    <xf numFmtId="0" fontId="5" fillId="0" borderId="30" xfId="0" applyFont="1" applyBorder="1"/>
    <xf numFmtId="6" fontId="5" fillId="0" borderId="31" xfId="0" applyNumberFormat="1" applyFont="1" applyBorder="1"/>
    <xf numFmtId="0" fontId="5" fillId="0" borderId="32" xfId="0" applyFont="1" applyBorder="1"/>
    <xf numFmtId="180" fontId="5" fillId="0" borderId="33" xfId="0" applyNumberFormat="1" applyFont="1" applyBorder="1"/>
    <xf numFmtId="0" fontId="5" fillId="13" borderId="12" xfId="0" applyFont="1" applyFill="1" applyBorder="1"/>
    <xf numFmtId="180" fontId="5" fillId="13" borderId="0" xfId="0" applyNumberFormat="1" applyFont="1" applyFill="1"/>
    <xf numFmtId="0" fontId="5" fillId="13" borderId="14" xfId="0" applyFont="1" applyFill="1" applyBorder="1"/>
    <xf numFmtId="0" fontId="5" fillId="13" borderId="15" xfId="0" applyFont="1" applyFill="1" applyBorder="1"/>
    <xf numFmtId="0" fontId="5" fillId="0" borderId="15" xfId="0" applyFont="1" applyBorder="1"/>
    <xf numFmtId="0" fontId="5" fillId="13" borderId="16" xfId="0" applyFont="1" applyFill="1" applyBorder="1"/>
    <xf numFmtId="178" fontId="11" fillId="10" borderId="0" xfId="0" applyNumberFormat="1" applyFont="1" applyFill="1" applyAlignment="1" applyProtection="1">
      <alignment vertical="center" wrapText="1"/>
      <protection locked="0"/>
    </xf>
    <xf numFmtId="10" fontId="11" fillId="10" borderId="0" xfId="0" applyNumberFormat="1" applyFont="1" applyFill="1" applyAlignment="1" applyProtection="1">
      <alignment vertical="center" wrapText="1"/>
      <protection locked="0"/>
    </xf>
    <xf numFmtId="178" fontId="0" fillId="10" borderId="0" xfId="0" applyNumberFormat="1" applyFill="1" applyProtection="1">
      <protection locked="0"/>
    </xf>
    <xf numFmtId="179" fontId="0" fillId="10" borderId="0" xfId="0" applyNumberFormat="1" applyFill="1" applyAlignment="1" applyProtection="1">
      <alignment horizontal="center"/>
      <protection locked="0"/>
    </xf>
    <xf numFmtId="10" fontId="0" fillId="10" borderId="0" xfId="0" applyNumberFormat="1" applyFill="1" applyAlignment="1" applyProtection="1">
      <alignment horizontal="center"/>
      <protection locked="0"/>
    </xf>
    <xf numFmtId="2" fontId="0" fillId="10" borderId="0" xfId="0" applyNumberFormat="1" applyFill="1" applyAlignment="1" applyProtection="1">
      <alignment horizontal="center"/>
      <protection locked="0"/>
    </xf>
    <xf numFmtId="10" fontId="0" fillId="10" borderId="15" xfId="0" applyNumberFormat="1" applyFill="1" applyBorder="1" applyAlignment="1" applyProtection="1">
      <alignment horizontal="center"/>
      <protection locked="0"/>
    </xf>
    <xf numFmtId="178" fontId="0" fillId="10" borderId="19" xfId="0" applyNumberFormat="1" applyFill="1" applyBorder="1" applyAlignment="1" applyProtection="1">
      <alignment horizontal="center" vertical="center"/>
      <protection locked="0"/>
    </xf>
    <xf numFmtId="172" fontId="0" fillId="10" borderId="13" xfId="0" applyNumberFormat="1" applyFill="1" applyBorder="1" applyAlignment="1" applyProtection="1">
      <alignment horizontal="center"/>
      <protection locked="0"/>
    </xf>
    <xf numFmtId="178" fontId="0" fillId="10" borderId="13" xfId="0" applyNumberFormat="1" applyFill="1" applyBorder="1" applyAlignment="1" applyProtection="1">
      <alignment horizontal="center"/>
      <protection locked="0"/>
    </xf>
    <xf numFmtId="179" fontId="0" fillId="10" borderId="13" xfId="0" applyNumberFormat="1" applyFill="1" applyBorder="1" applyAlignment="1" applyProtection="1">
      <alignment horizontal="center"/>
      <protection locked="0"/>
    </xf>
    <xf numFmtId="10" fontId="0" fillId="10" borderId="13" xfId="0" applyNumberFormat="1" applyFill="1" applyBorder="1" applyAlignment="1" applyProtection="1">
      <alignment horizontal="center"/>
      <protection locked="0"/>
    </xf>
    <xf numFmtId="4" fontId="0" fillId="10" borderId="13" xfId="0" applyNumberFormat="1" applyFill="1" applyBorder="1" applyAlignment="1" applyProtection="1">
      <alignment horizontal="center"/>
      <protection locked="0"/>
    </xf>
    <xf numFmtId="10" fontId="0" fillId="10" borderId="16" xfId="0" applyNumberFormat="1" applyFill="1" applyBorder="1" applyAlignment="1" applyProtection="1">
      <alignment horizontal="center"/>
      <protection locked="0"/>
    </xf>
    <xf numFmtId="0" fontId="0" fillId="13" borderId="0" xfId="0" applyFill="1" applyProtection="1">
      <protection locked="0"/>
    </xf>
    <xf numFmtId="4" fontId="0" fillId="13" borderId="0" xfId="0" applyNumberFormat="1" applyFill="1" applyProtection="1">
      <protection locked="0"/>
    </xf>
    <xf numFmtId="4" fontId="0" fillId="13" borderId="0" xfId="0" applyNumberFormat="1" applyFill="1" applyAlignment="1" applyProtection="1">
      <alignment horizontal="center"/>
      <protection locked="0"/>
    </xf>
    <xf numFmtId="0" fontId="0" fillId="13" borderId="0" xfId="0" applyFill="1" applyAlignment="1" applyProtection="1">
      <alignment horizontal="center"/>
      <protection locked="0"/>
    </xf>
    <xf numFmtId="0" fontId="0" fillId="0" borderId="0" xfId="0" applyProtection="1">
      <protection locked="0"/>
    </xf>
    <xf numFmtId="0" fontId="3" fillId="11" borderId="10" xfId="0" applyFont="1" applyFill="1" applyBorder="1" applyAlignment="1" applyProtection="1">
      <alignment horizontal="center" vertical="center" wrapText="1"/>
      <protection locked="0"/>
    </xf>
    <xf numFmtId="0" fontId="3" fillId="11" borderId="11" xfId="0" applyFont="1" applyFill="1" applyBorder="1" applyAlignment="1" applyProtection="1">
      <alignment horizontal="center" vertical="center" wrapText="1"/>
      <protection locked="0"/>
    </xf>
    <xf numFmtId="0" fontId="0" fillId="13" borderId="0" xfId="0" applyFill="1" applyAlignment="1" applyProtection="1">
      <alignment vertical="center" wrapText="1"/>
      <protection locked="0"/>
    </xf>
    <xf numFmtId="0" fontId="0" fillId="0" borderId="0" xfId="0" applyAlignment="1" applyProtection="1">
      <alignment vertical="center" wrapText="1"/>
      <protection locked="0"/>
    </xf>
    <xf numFmtId="178" fontId="0" fillId="0" borderId="13" xfId="0" applyNumberFormat="1" applyBorder="1" applyProtection="1">
      <protection locked="0"/>
    </xf>
    <xf numFmtId="178" fontId="0" fillId="0" borderId="16" xfId="0" applyNumberFormat="1" applyBorder="1" applyProtection="1">
      <protection locked="0"/>
    </xf>
    <xf numFmtId="10" fontId="0" fillId="13" borderId="0" xfId="0" applyNumberFormat="1" applyFill="1" applyAlignment="1" applyProtection="1">
      <alignment horizontal="center"/>
      <protection locked="0"/>
    </xf>
    <xf numFmtId="178" fontId="0" fillId="13" borderId="0" xfId="0" applyNumberFormat="1" applyFill="1" applyProtection="1">
      <protection locked="0"/>
    </xf>
    <xf numFmtId="179" fontId="0" fillId="13" borderId="0" xfId="0" applyNumberFormat="1" applyFill="1" applyAlignment="1" applyProtection="1">
      <alignment horizontal="center"/>
      <protection locked="0"/>
    </xf>
    <xf numFmtId="10" fontId="0" fillId="13" borderId="0" xfId="0" applyNumberFormat="1" applyFill="1" applyAlignment="1" applyProtection="1">
      <alignment horizontal="right" vertical="center"/>
      <protection locked="0"/>
    </xf>
    <xf numFmtId="170" fontId="0" fillId="13" borderId="0" xfId="0" applyNumberFormat="1" applyFill="1" applyAlignment="1" applyProtection="1">
      <alignment horizontal="center"/>
      <protection locked="0"/>
    </xf>
    <xf numFmtId="0" fontId="3" fillId="11" borderId="19" xfId="0" applyFont="1" applyFill="1" applyBorder="1" applyAlignment="1" applyProtection="1">
      <alignment horizontal="center" vertical="center"/>
      <protection locked="0"/>
    </xf>
    <xf numFmtId="171" fontId="0" fillId="13" borderId="0" xfId="0" applyNumberFormat="1" applyFill="1" applyAlignment="1" applyProtection="1">
      <alignment horizontal="center"/>
      <protection locked="0"/>
    </xf>
    <xf numFmtId="178" fontId="0" fillId="13" borderId="0" xfId="0" applyNumberFormat="1" applyFill="1" applyAlignment="1" applyProtection="1">
      <alignment horizontal="center" vertical="center"/>
      <protection locked="0"/>
    </xf>
    <xf numFmtId="170" fontId="3" fillId="11" borderId="11" xfId="0" applyNumberFormat="1" applyFont="1" applyFill="1" applyBorder="1" applyAlignment="1" applyProtection="1">
      <alignment horizontal="center"/>
      <protection locked="0"/>
    </xf>
    <xf numFmtId="4" fontId="0" fillId="0" borderId="0" xfId="0" applyNumberFormat="1" applyProtection="1">
      <protection locked="0"/>
    </xf>
    <xf numFmtId="0" fontId="0" fillId="0" borderId="0" xfId="0" applyAlignment="1" applyProtection="1">
      <alignment horizontal="center"/>
      <protection locked="0"/>
    </xf>
    <xf numFmtId="0" fontId="3" fillId="11" borderId="9" xfId="0" applyFont="1" applyFill="1" applyBorder="1" applyAlignment="1">
      <alignment horizontal="center" vertical="center" wrapText="1"/>
    </xf>
    <xf numFmtId="0" fontId="3" fillId="11" borderId="10" xfId="0" applyFont="1" applyFill="1" applyBorder="1" applyAlignment="1">
      <alignment horizontal="center" vertical="center" wrapText="1"/>
    </xf>
    <xf numFmtId="4" fontId="3" fillId="11" borderId="10" xfId="0" applyNumberFormat="1" applyFont="1" applyFill="1" applyBorder="1" applyAlignment="1">
      <alignment horizontal="center" vertical="center" wrapText="1"/>
    </xf>
    <xf numFmtId="0" fontId="0" fillId="0" borderId="12" xfId="0" applyBorder="1" applyAlignment="1">
      <alignment horizontal="center"/>
    </xf>
    <xf numFmtId="3" fontId="0" fillId="12" borderId="0" xfId="0" applyNumberFormat="1" applyFill="1" applyAlignment="1">
      <alignment horizontal="center"/>
    </xf>
    <xf numFmtId="179" fontId="0" fillId="12" borderId="0" xfId="0" applyNumberFormat="1" applyFill="1" applyAlignment="1">
      <alignment horizontal="center"/>
    </xf>
    <xf numFmtId="172" fontId="0" fillId="12" borderId="0" xfId="0" applyNumberFormat="1" applyFill="1"/>
    <xf numFmtId="4" fontId="0" fillId="12" borderId="0" xfId="0" applyNumberFormat="1" applyFill="1" applyAlignment="1">
      <alignment horizontal="center"/>
    </xf>
    <xf numFmtId="0" fontId="0" fillId="0" borderId="14" xfId="0" applyBorder="1"/>
    <xf numFmtId="0" fontId="0" fillId="0" borderId="15" xfId="0" applyBorder="1" applyAlignment="1">
      <alignment horizontal="center"/>
    </xf>
    <xf numFmtId="10" fontId="0" fillId="12" borderId="15" xfId="0" applyNumberFormat="1" applyFill="1" applyBorder="1" applyAlignment="1">
      <alignment horizontal="center"/>
    </xf>
    <xf numFmtId="4" fontId="0" fillId="0" borderId="15" xfId="0" applyNumberFormat="1" applyBorder="1"/>
    <xf numFmtId="178" fontId="0" fillId="0" borderId="15" xfId="0" applyNumberFormat="1" applyBorder="1"/>
    <xf numFmtId="179" fontId="0" fillId="0" borderId="15" xfId="0" applyNumberFormat="1" applyBorder="1" applyAlignment="1">
      <alignment horizontal="center"/>
    </xf>
    <xf numFmtId="4" fontId="0" fillId="13" borderId="0" xfId="0" applyNumberFormat="1" applyFill="1"/>
    <xf numFmtId="4" fontId="0" fillId="13" borderId="0" xfId="0" applyNumberFormat="1" applyFill="1" applyAlignment="1">
      <alignment horizontal="center"/>
    </xf>
    <xf numFmtId="0" fontId="0" fillId="13" borderId="0" xfId="0" applyFill="1" applyAlignment="1">
      <alignment horizontal="center"/>
    </xf>
    <xf numFmtId="0" fontId="15" fillId="10" borderId="0" xfId="0" applyFont="1" applyFill="1"/>
    <xf numFmtId="0" fontId="15" fillId="13" borderId="0" xfId="0" applyFont="1" applyFill="1"/>
    <xf numFmtId="0" fontId="0" fillId="12" borderId="0" xfId="0" applyFill="1"/>
    <xf numFmtId="0" fontId="0" fillId="0" borderId="18" xfId="0" applyBorder="1" applyAlignment="1">
      <alignment horizontal="left" vertical="center" wrapText="1"/>
    </xf>
    <xf numFmtId="178" fontId="0" fillId="12" borderId="18" xfId="0" applyNumberFormat="1" applyFill="1" applyBorder="1" applyAlignment="1">
      <alignment horizontal="center" vertical="center"/>
    </xf>
    <xf numFmtId="172" fontId="0" fillId="12" borderId="0" xfId="0" applyNumberFormat="1" applyFill="1" applyAlignment="1">
      <alignment horizontal="center"/>
    </xf>
    <xf numFmtId="178" fontId="0" fillId="12" borderId="0" xfId="0" applyNumberFormat="1" applyFill="1" applyAlignment="1">
      <alignment horizontal="center"/>
    </xf>
    <xf numFmtId="10" fontId="0" fillId="12" borderId="0" xfId="0" applyNumberFormat="1" applyFill="1" applyAlignment="1">
      <alignment horizontal="center"/>
    </xf>
    <xf numFmtId="170" fontId="0" fillId="12" borderId="0" xfId="0" applyNumberFormat="1" applyFill="1" applyAlignment="1">
      <alignment horizontal="center"/>
    </xf>
    <xf numFmtId="0" fontId="0" fillId="0" borderId="15" xfId="0" applyBorder="1"/>
    <xf numFmtId="0" fontId="2" fillId="0" borderId="0" xfId="0" applyFont="1"/>
    <xf numFmtId="0" fontId="2" fillId="0" borderId="0" xfId="0" applyFont="1" applyAlignment="1">
      <alignment horizontal="left"/>
    </xf>
    <xf numFmtId="164" fontId="2" fillId="0" borderId="0" xfId="0" applyNumberFormat="1" applyFont="1" applyAlignment="1">
      <alignment horizontal="right"/>
    </xf>
    <xf numFmtId="165" fontId="2" fillId="0" borderId="0" xfId="0" applyNumberFormat="1" applyFont="1" applyAlignment="1">
      <alignment horizontal="right"/>
    </xf>
    <xf numFmtId="0" fontId="7" fillId="4" borderId="0" xfId="0" applyFont="1" applyFill="1" applyAlignment="1">
      <alignment horizontal="left"/>
    </xf>
    <xf numFmtId="0" fontId="2" fillId="4" borderId="0" xfId="0" applyFont="1" applyFill="1"/>
    <xf numFmtId="0" fontId="0" fillId="4" borderId="0" xfId="0" applyFill="1"/>
    <xf numFmtId="0" fontId="2" fillId="4" borderId="0" xfId="0" applyFont="1" applyFill="1" applyAlignment="1">
      <alignment horizontal="left"/>
    </xf>
    <xf numFmtId="165" fontId="2" fillId="4" borderId="0" xfId="0" applyNumberFormat="1" applyFont="1" applyFill="1" applyAlignment="1">
      <alignment horizontal="right"/>
    </xf>
    <xf numFmtId="165" fontId="0" fillId="4" borderId="0" xfId="0" applyNumberFormat="1" applyFill="1"/>
    <xf numFmtId="0" fontId="2" fillId="8" borderId="0" xfId="0" applyFont="1" applyFill="1" applyAlignment="1">
      <alignment horizontal="left"/>
    </xf>
    <xf numFmtId="165" fontId="2" fillId="8" borderId="0" xfId="0" applyNumberFormat="1" applyFont="1" applyFill="1" applyAlignment="1">
      <alignment horizontal="right"/>
    </xf>
    <xf numFmtId="165" fontId="0" fillId="8" borderId="0" xfId="0" applyNumberFormat="1" applyFill="1"/>
    <xf numFmtId="0" fontId="2" fillId="3" borderId="0" xfId="0" applyFont="1" applyFill="1" applyAlignment="1">
      <alignment horizontal="left"/>
    </xf>
    <xf numFmtId="165" fontId="2" fillId="3" borderId="0" xfId="0" applyNumberFormat="1" applyFont="1" applyFill="1" applyAlignment="1">
      <alignment horizontal="right"/>
    </xf>
    <xf numFmtId="3" fontId="0" fillId="3" borderId="0" xfId="0" applyNumberFormat="1" applyFill="1"/>
    <xf numFmtId="0" fontId="7" fillId="0" borderId="0" xfId="0" applyFont="1" applyAlignment="1">
      <alignment horizontal="left"/>
    </xf>
    <xf numFmtId="165" fontId="0" fillId="0" borderId="0" xfId="0" applyNumberFormat="1"/>
    <xf numFmtId="0" fontId="2" fillId="6" borderId="0" xfId="0" applyFont="1" applyFill="1" applyAlignment="1">
      <alignment horizontal="left"/>
    </xf>
    <xf numFmtId="165" fontId="2" fillId="6" borderId="0" xfId="0" applyNumberFormat="1" applyFont="1" applyFill="1" applyAlignment="1">
      <alignment horizontal="right"/>
    </xf>
    <xf numFmtId="165" fontId="0" fillId="6" borderId="0" xfId="0" applyNumberFormat="1" applyFill="1"/>
    <xf numFmtId="0" fontId="2" fillId="9" borderId="0" xfId="0" applyFont="1" applyFill="1" applyAlignment="1">
      <alignment horizontal="left"/>
    </xf>
    <xf numFmtId="165" fontId="2" fillId="9" borderId="0" xfId="0" applyNumberFormat="1" applyFont="1" applyFill="1" applyAlignment="1">
      <alignment horizontal="right"/>
    </xf>
    <xf numFmtId="165" fontId="0" fillId="9" borderId="0" xfId="0" applyNumberFormat="1" applyFill="1"/>
    <xf numFmtId="3" fontId="0" fillId="9" borderId="0" xfId="0" applyNumberFormat="1" applyFill="1"/>
    <xf numFmtId="3" fontId="0" fillId="3" borderId="0" xfId="0" applyNumberFormat="1" applyFill="1" applyAlignment="1">
      <alignment horizontal="right"/>
    </xf>
    <xf numFmtId="0" fontId="7" fillId="0" borderId="1" xfId="0" applyFont="1" applyBorder="1" applyAlignment="1">
      <alignment horizontal="left"/>
    </xf>
    <xf numFmtId="0" fontId="2" fillId="0" borderId="2" xfId="0" applyFont="1" applyBorder="1"/>
    <xf numFmtId="165" fontId="0" fillId="0" borderId="2" xfId="0" applyNumberFormat="1" applyBorder="1"/>
    <xf numFmtId="3" fontId="0" fillId="0" borderId="3" xfId="0" applyNumberFormat="1" applyBorder="1"/>
    <xf numFmtId="0" fontId="2" fillId="4" borderId="4" xfId="0" applyFont="1" applyFill="1" applyBorder="1" applyAlignment="1">
      <alignment horizontal="left"/>
    </xf>
    <xf numFmtId="3" fontId="0" fillId="0" borderId="5" xfId="0" applyNumberFormat="1" applyBorder="1"/>
    <xf numFmtId="0" fontId="2" fillId="8" borderId="4" xfId="0" applyFont="1" applyFill="1" applyBorder="1" applyAlignment="1">
      <alignment horizontal="left"/>
    </xf>
    <xf numFmtId="0" fontId="2" fillId="0" borderId="4" xfId="0" applyFont="1" applyBorder="1" applyAlignment="1">
      <alignment horizontal="left"/>
    </xf>
    <xf numFmtId="0" fontId="2" fillId="5" borderId="4" xfId="0" applyFont="1" applyFill="1" applyBorder="1" applyAlignment="1">
      <alignment horizontal="left"/>
    </xf>
    <xf numFmtId="0" fontId="2" fillId="5" borderId="0" xfId="0" applyFont="1" applyFill="1" applyAlignment="1">
      <alignment horizontal="left"/>
    </xf>
    <xf numFmtId="165" fontId="2" fillId="5" borderId="0" xfId="0" applyNumberFormat="1" applyFont="1" applyFill="1" applyAlignment="1">
      <alignment horizontal="right"/>
    </xf>
    <xf numFmtId="0" fontId="2" fillId="5" borderId="6" xfId="0" applyFont="1" applyFill="1" applyBorder="1" applyAlignment="1">
      <alignment horizontal="left"/>
    </xf>
    <xf numFmtId="0" fontId="2" fillId="5" borderId="7" xfId="0" applyFont="1" applyFill="1" applyBorder="1" applyAlignment="1">
      <alignment horizontal="left"/>
    </xf>
    <xf numFmtId="165" fontId="2" fillId="5" borderId="7" xfId="0" applyNumberFormat="1" applyFont="1" applyFill="1" applyBorder="1" applyAlignment="1">
      <alignment horizontal="right"/>
    </xf>
    <xf numFmtId="3" fontId="0" fillId="0" borderId="8" xfId="0" applyNumberFormat="1" applyBorder="1" applyAlignment="1">
      <alignment horizontal="right"/>
    </xf>
    <xf numFmtId="0" fontId="7" fillId="3" borderId="0" xfId="0" applyFont="1" applyFill="1" applyAlignment="1">
      <alignment horizontal="left"/>
    </xf>
    <xf numFmtId="0" fontId="2" fillId="3" borderId="0" xfId="0" applyFont="1" applyFill="1"/>
    <xf numFmtId="0" fontId="0" fillId="3" borderId="0" xfId="0" applyFill="1"/>
    <xf numFmtId="165" fontId="0" fillId="3" borderId="0" xfId="0" applyNumberFormat="1" applyFill="1"/>
    <xf numFmtId="0" fontId="2" fillId="5" borderId="0" xfId="0" applyFont="1" applyFill="1"/>
    <xf numFmtId="165" fontId="0" fillId="7" borderId="0" xfId="0" applyNumberFormat="1" applyFill="1"/>
    <xf numFmtId="0" fontId="7" fillId="6" borderId="0" xfId="0" applyFont="1" applyFill="1" applyAlignment="1">
      <alignment horizontal="left"/>
    </xf>
    <xf numFmtId="0" fontId="2" fillId="6" borderId="0" xfId="0" applyFont="1" applyFill="1"/>
    <xf numFmtId="165" fontId="7" fillId="0" borderId="0" xfId="0" applyNumberFormat="1" applyFont="1" applyAlignment="1">
      <alignment horizontal="right"/>
    </xf>
    <xf numFmtId="166" fontId="2" fillId="0" borderId="0" xfId="0" applyNumberFormat="1" applyFont="1" applyAlignment="1">
      <alignment horizontal="right"/>
    </xf>
    <xf numFmtId="1" fontId="0" fillId="0" borderId="0" xfId="0" applyNumberFormat="1"/>
    <xf numFmtId="175" fontId="0" fillId="0" borderId="0" xfId="0" applyNumberFormat="1"/>
    <xf numFmtId="168" fontId="0" fillId="0" borderId="0" xfId="0" applyNumberFormat="1"/>
    <xf numFmtId="167" fontId="0" fillId="0" borderId="0" xfId="0" applyNumberFormat="1"/>
    <xf numFmtId="10" fontId="0" fillId="0" borderId="0" xfId="0" applyNumberFormat="1"/>
    <xf numFmtId="173" fontId="2" fillId="0" borderId="0" xfId="0" applyNumberFormat="1" applyFont="1" applyAlignment="1">
      <alignment horizontal="right"/>
    </xf>
    <xf numFmtId="173" fontId="2" fillId="2" borderId="0" xfId="0" applyNumberFormat="1" applyFont="1" applyFill="1" applyAlignment="1">
      <alignment horizontal="right"/>
    </xf>
    <xf numFmtId="2" fontId="0" fillId="0" borderId="0" xfId="0" applyNumberFormat="1"/>
    <xf numFmtId="2" fontId="2" fillId="0" borderId="0" xfId="0" applyNumberFormat="1" applyFont="1"/>
    <xf numFmtId="2" fontId="2" fillId="0" borderId="0" xfId="0" applyNumberFormat="1" applyFont="1" applyAlignment="1">
      <alignment horizontal="right"/>
    </xf>
    <xf numFmtId="2" fontId="2" fillId="2" borderId="0" xfId="0" applyNumberFormat="1" applyFont="1" applyFill="1" applyAlignment="1">
      <alignment horizontal="right"/>
    </xf>
    <xf numFmtId="4" fontId="2" fillId="0" borderId="0" xfId="0" applyNumberFormat="1" applyFont="1"/>
    <xf numFmtId="165" fontId="2" fillId="2" borderId="0" xfId="0" applyNumberFormat="1" applyFont="1" applyFill="1" applyAlignment="1">
      <alignment horizontal="right"/>
    </xf>
    <xf numFmtId="3" fontId="2" fillId="0" borderId="0" xfId="0" applyNumberFormat="1" applyFont="1"/>
    <xf numFmtId="165" fontId="2" fillId="0" borderId="0" xfId="0" applyNumberFormat="1" applyFont="1"/>
    <xf numFmtId="176" fontId="2" fillId="0" borderId="0" xfId="0" applyNumberFormat="1" applyFont="1"/>
    <xf numFmtId="177" fontId="2" fillId="0" borderId="0" xfId="0" applyNumberFormat="1" applyFont="1"/>
    <xf numFmtId="4" fontId="2" fillId="9" borderId="0" xfId="0" applyNumberFormat="1" applyFont="1" applyFill="1"/>
    <xf numFmtId="173" fontId="2" fillId="0" borderId="0" xfId="0" applyNumberFormat="1" applyFont="1"/>
    <xf numFmtId="174" fontId="2" fillId="0" borderId="0" xfId="0" applyNumberFormat="1" applyFont="1"/>
    <xf numFmtId="169" fontId="2" fillId="0" borderId="0" xfId="0" applyNumberFormat="1" applyFont="1"/>
    <xf numFmtId="0" fontId="6" fillId="0" borderId="0" xfId="0" applyFont="1"/>
    <xf numFmtId="4" fontId="3" fillId="11" borderId="18" xfId="0" applyNumberFormat="1" applyFont="1" applyFill="1" applyBorder="1" applyAlignment="1">
      <alignment horizontal="center" vertical="center"/>
    </xf>
    <xf numFmtId="0" fontId="0" fillId="13" borderId="0" xfId="0" applyFill="1" applyAlignment="1">
      <alignment horizontal="left" vertical="center" wrapText="1"/>
    </xf>
    <xf numFmtId="178" fontId="0" fillId="13" borderId="0" xfId="0" applyNumberFormat="1" applyFill="1" applyAlignment="1">
      <alignment horizontal="center" vertical="center"/>
    </xf>
    <xf numFmtId="0" fontId="3" fillId="11" borderId="10" xfId="0" applyFont="1" applyFill="1" applyBorder="1" applyAlignment="1">
      <alignment horizontal="center"/>
    </xf>
    <xf numFmtId="4" fontId="0" fillId="0" borderId="0" xfId="0" applyNumberFormat="1" applyAlignment="1">
      <alignment horizontal="center"/>
    </xf>
    <xf numFmtId="0" fontId="0" fillId="13" borderId="0" xfId="0" applyFill="1" applyAlignment="1">
      <alignment horizontal="left" vertical="top"/>
    </xf>
    <xf numFmtId="0" fontId="14" fillId="13" borderId="0" xfId="0" applyFont="1" applyFill="1"/>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20" fillId="0" borderId="11" xfId="0" applyFont="1" applyBorder="1" applyAlignment="1">
      <alignment horizontal="left" vertical="top" wrapText="1"/>
    </xf>
    <xf numFmtId="0" fontId="20" fillId="0" borderId="12" xfId="0" applyFont="1" applyBorder="1" applyAlignment="1">
      <alignment horizontal="left" vertical="top" wrapText="1"/>
    </xf>
    <xf numFmtId="0" fontId="20" fillId="0" borderId="0" xfId="0" applyFont="1" applyAlignment="1">
      <alignment horizontal="left" vertical="top" wrapText="1"/>
    </xf>
    <xf numFmtId="0" fontId="20" fillId="0" borderId="13" xfId="0" applyFont="1" applyBorder="1" applyAlignment="1">
      <alignment horizontal="left" vertical="top" wrapText="1"/>
    </xf>
    <xf numFmtId="0" fontId="20" fillId="0" borderId="14" xfId="0" applyFont="1" applyBorder="1" applyAlignment="1">
      <alignment horizontal="left" vertical="top" wrapText="1"/>
    </xf>
    <xf numFmtId="0" fontId="20" fillId="0" borderId="15" xfId="0" applyFont="1" applyBorder="1" applyAlignment="1">
      <alignment horizontal="left" vertical="top" wrapText="1"/>
    </xf>
    <xf numFmtId="0" fontId="20" fillId="0" borderId="16" xfId="0" applyFont="1" applyBorder="1" applyAlignment="1">
      <alignment horizontal="left" vertical="top" wrapText="1"/>
    </xf>
    <xf numFmtId="0" fontId="13" fillId="11" borderId="9" xfId="0" applyFont="1" applyFill="1" applyBorder="1" applyAlignment="1">
      <alignment horizontal="center" vertical="center"/>
    </xf>
    <xf numFmtId="0" fontId="13" fillId="11" borderId="10" xfId="0" applyFont="1" applyFill="1" applyBorder="1" applyAlignment="1">
      <alignment horizontal="center" vertical="center"/>
    </xf>
    <xf numFmtId="0" fontId="13" fillId="11" borderId="11" xfId="0" applyFont="1" applyFill="1" applyBorder="1" applyAlignment="1">
      <alignment horizontal="center" vertical="center"/>
    </xf>
    <xf numFmtId="0" fontId="13" fillId="11" borderId="12" xfId="0" applyFont="1" applyFill="1" applyBorder="1" applyAlignment="1">
      <alignment horizontal="center" vertical="center"/>
    </xf>
    <xf numFmtId="0" fontId="13" fillId="11" borderId="0" xfId="0" applyFont="1" applyFill="1" applyAlignment="1">
      <alignment horizontal="center" vertical="center"/>
    </xf>
    <xf numFmtId="0" fontId="13" fillId="11" borderId="13" xfId="0" applyFont="1" applyFill="1" applyBorder="1" applyAlignment="1">
      <alignment horizontal="center" vertical="center"/>
    </xf>
    <xf numFmtId="0" fontId="13" fillId="11" borderId="14" xfId="0" applyFont="1" applyFill="1" applyBorder="1" applyAlignment="1">
      <alignment horizontal="center" vertical="center"/>
    </xf>
    <xf numFmtId="0" fontId="13" fillId="11" borderId="15" xfId="0" applyFont="1" applyFill="1" applyBorder="1" applyAlignment="1">
      <alignment horizontal="center" vertical="center"/>
    </xf>
    <xf numFmtId="0" fontId="13" fillId="11" borderId="16" xfId="0" applyFont="1" applyFill="1" applyBorder="1" applyAlignment="1">
      <alignment horizontal="center" vertical="center"/>
    </xf>
    <xf numFmtId="0" fontId="3" fillId="11" borderId="34" xfId="0" applyFont="1" applyFill="1" applyBorder="1" applyAlignment="1">
      <alignment horizontal="center" vertical="center"/>
    </xf>
    <xf numFmtId="0" fontId="3" fillId="11" borderId="35" xfId="0" applyFont="1" applyFill="1" applyBorder="1" applyAlignment="1">
      <alignment horizontal="center" vertical="center"/>
    </xf>
    <xf numFmtId="0" fontId="0" fillId="0" borderId="34" xfId="0" applyBorder="1" applyAlignment="1">
      <alignment horizontal="left" vertical="top" wrapText="1"/>
    </xf>
    <xf numFmtId="0" fontId="0" fillId="0" borderId="36" xfId="0" applyBorder="1" applyAlignment="1">
      <alignment horizontal="left" vertical="top" wrapText="1"/>
    </xf>
    <xf numFmtId="0" fontId="0" fillId="0" borderId="35" xfId="0" applyBorder="1" applyAlignment="1">
      <alignment horizontal="left" vertical="top" wrapText="1"/>
    </xf>
    <xf numFmtId="0" fontId="5" fillId="0" borderId="9"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16" xfId="0" applyFont="1" applyBorder="1" applyAlignment="1">
      <alignment horizontal="left" vertical="top" wrapText="1"/>
    </xf>
    <xf numFmtId="4" fontId="5" fillId="0" borderId="9" xfId="0" applyNumberFormat="1" applyFont="1" applyBorder="1" applyAlignment="1">
      <alignment horizontal="left" vertical="top"/>
    </xf>
    <xf numFmtId="4" fontId="5" fillId="0" borderId="11" xfId="0" applyNumberFormat="1" applyFont="1" applyBorder="1" applyAlignment="1">
      <alignment horizontal="left" vertical="top"/>
    </xf>
    <xf numFmtId="4" fontId="5" fillId="0" borderId="12" xfId="0" applyNumberFormat="1" applyFont="1" applyBorder="1" applyAlignment="1">
      <alignment horizontal="left" vertical="top"/>
    </xf>
    <xf numFmtId="4" fontId="5" fillId="0" borderId="13" xfId="0" applyNumberFormat="1" applyFont="1" applyBorder="1" applyAlignment="1">
      <alignment horizontal="left" vertical="top"/>
    </xf>
    <xf numFmtId="4" fontId="5" fillId="0" borderId="14" xfId="0" applyNumberFormat="1" applyFont="1" applyBorder="1" applyAlignment="1">
      <alignment horizontal="left" vertical="top"/>
    </xf>
    <xf numFmtId="4" fontId="5" fillId="0" borderId="16" xfId="0" applyNumberFormat="1" applyFont="1" applyBorder="1" applyAlignment="1">
      <alignment horizontal="left" vertical="top"/>
    </xf>
    <xf numFmtId="4" fontId="10" fillId="11" borderId="10" xfId="0" applyNumberFormat="1" applyFont="1" applyFill="1" applyBorder="1" applyAlignment="1">
      <alignment horizontal="center" vertical="center" wrapText="1"/>
    </xf>
    <xf numFmtId="0" fontId="10" fillId="11" borderId="10" xfId="0" applyFont="1" applyFill="1" applyBorder="1" applyAlignment="1">
      <alignment horizontal="center" vertical="center" wrapText="1"/>
    </xf>
    <xf numFmtId="0" fontId="16" fillId="11" borderId="9" xfId="0" applyFont="1" applyFill="1" applyBorder="1" applyAlignment="1">
      <alignment horizontal="center" vertical="top" wrapText="1"/>
    </xf>
    <xf numFmtId="0" fontId="16" fillId="11" borderId="10" xfId="0" applyFont="1" applyFill="1" applyBorder="1" applyAlignment="1">
      <alignment horizontal="center" vertical="top" wrapText="1"/>
    </xf>
    <xf numFmtId="0" fontId="16" fillId="11" borderId="20" xfId="0" applyFont="1" applyFill="1" applyBorder="1" applyAlignment="1">
      <alignment horizontal="center"/>
    </xf>
    <xf numFmtId="0" fontId="16" fillId="11" borderId="21" xfId="0" applyFont="1" applyFill="1" applyBorder="1" applyAlignment="1">
      <alignment horizontal="center"/>
    </xf>
    <xf numFmtId="4" fontId="21" fillId="11" borderId="17" xfId="0" applyNumberFormat="1" applyFont="1" applyFill="1" applyBorder="1" applyAlignment="1">
      <alignment horizontal="center"/>
    </xf>
    <xf numFmtId="4" fontId="21" fillId="11" borderId="19" xfId="0" applyNumberFormat="1" applyFont="1" applyFill="1" applyBorder="1" applyAlignment="1">
      <alignment horizontal="center"/>
    </xf>
    <xf numFmtId="0" fontId="21" fillId="11" borderId="17" xfId="0" applyFont="1" applyFill="1" applyBorder="1" applyAlignment="1">
      <alignment horizontal="center"/>
    </xf>
    <xf numFmtId="0" fontId="21" fillId="11" borderId="19" xfId="0" applyFont="1" applyFill="1" applyBorder="1" applyAlignment="1">
      <alignment horizontal="center"/>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0" xfId="0"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3" fillId="13" borderId="0" xfId="0" applyFont="1" applyFill="1" applyAlignment="1">
      <alignment horizontal="center" vertical="center"/>
    </xf>
    <xf numFmtId="0" fontId="3" fillId="11" borderId="0" xfId="0" applyFont="1" applyFill="1" applyAlignment="1">
      <alignment horizontal="center" vertical="center"/>
    </xf>
    <xf numFmtId="10" fontId="0" fillId="13" borderId="0" xfId="0" applyNumberFormat="1" applyFill="1" applyAlignment="1" applyProtection="1">
      <alignment horizontal="center" vertical="center"/>
      <protection locked="0"/>
    </xf>
    <xf numFmtId="0" fontId="20" fillId="0" borderId="9" xfId="0" applyFont="1" applyBorder="1" applyAlignment="1">
      <alignment horizontal="left" vertical="top"/>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87A8D-174E-47E1-83FE-0C479BAF0839}">
  <dimension ref="A1:R32"/>
  <sheetViews>
    <sheetView tabSelected="1" workbookViewId="0">
      <selection activeCell="W15" sqref="W15"/>
    </sheetView>
  </sheetViews>
  <sheetFormatPr defaultRowHeight="15" x14ac:dyDescent="0.25"/>
  <cols>
    <col min="16" max="16" width="7.42578125" customWidth="1"/>
    <col min="17" max="17" width="9.140625" hidden="1" customWidth="1"/>
    <col min="18" max="18" width="4.85546875" customWidth="1"/>
  </cols>
  <sheetData>
    <row r="1" spans="1:18" ht="15.75" customHeight="1" thickTop="1" x14ac:dyDescent="0.25">
      <c r="A1" s="209" t="s">
        <v>175</v>
      </c>
      <c r="B1" s="210"/>
      <c r="C1" s="210"/>
      <c r="D1" s="210"/>
      <c r="E1" s="210"/>
      <c r="F1" s="210"/>
      <c r="G1" s="210"/>
      <c r="H1" s="210"/>
      <c r="I1" s="210"/>
      <c r="J1" s="210"/>
      <c r="K1" s="210"/>
      <c r="L1" s="210"/>
      <c r="M1" s="210"/>
      <c r="N1" s="210"/>
      <c r="O1" s="210"/>
      <c r="P1" s="210"/>
      <c r="Q1" s="210"/>
      <c r="R1" s="211"/>
    </row>
    <row r="2" spans="1:18" ht="15" customHeight="1" x14ac:dyDescent="0.25">
      <c r="A2" s="212"/>
      <c r="B2" s="213"/>
      <c r="C2" s="213"/>
      <c r="D2" s="213"/>
      <c r="E2" s="213"/>
      <c r="F2" s="213"/>
      <c r="G2" s="213"/>
      <c r="H2" s="213"/>
      <c r="I2" s="213"/>
      <c r="J2" s="213"/>
      <c r="K2" s="213"/>
      <c r="L2" s="213"/>
      <c r="M2" s="213"/>
      <c r="N2" s="213"/>
      <c r="O2" s="213"/>
      <c r="P2" s="213"/>
      <c r="Q2" s="213"/>
      <c r="R2" s="214"/>
    </row>
    <row r="3" spans="1:18" ht="15.75" customHeight="1" thickBot="1" x14ac:dyDescent="0.3">
      <c r="A3" s="215"/>
      <c r="B3" s="216"/>
      <c r="C3" s="216"/>
      <c r="D3" s="216"/>
      <c r="E3" s="216"/>
      <c r="F3" s="216"/>
      <c r="G3" s="216"/>
      <c r="H3" s="216"/>
      <c r="I3" s="216"/>
      <c r="J3" s="216"/>
      <c r="K3" s="216"/>
      <c r="L3" s="216"/>
      <c r="M3" s="216"/>
      <c r="N3" s="216"/>
      <c r="O3" s="216"/>
      <c r="P3" s="216"/>
      <c r="Q3" s="216"/>
      <c r="R3" s="217"/>
    </row>
    <row r="4" spans="1:18" ht="16.5" thickTop="1" thickBot="1" x14ac:dyDescent="0.3">
      <c r="A4" s="8"/>
      <c r="B4" s="8"/>
      <c r="C4" s="8"/>
      <c r="D4" s="8"/>
      <c r="E4" s="8"/>
      <c r="F4" s="8"/>
      <c r="G4" s="8"/>
      <c r="H4" s="8"/>
      <c r="I4" s="8"/>
      <c r="J4" s="8"/>
      <c r="K4" s="8"/>
      <c r="L4" s="8"/>
      <c r="M4" s="8"/>
      <c r="N4" s="8"/>
      <c r="O4" s="8"/>
      <c r="P4" s="8"/>
    </row>
    <row r="5" spans="1:18" ht="15" customHeight="1" thickTop="1" x14ac:dyDescent="0.25">
      <c r="A5" s="200" t="s">
        <v>212</v>
      </c>
      <c r="B5" s="201"/>
      <c r="C5" s="201"/>
      <c r="D5" s="201"/>
      <c r="E5" s="201"/>
      <c r="F5" s="201"/>
      <c r="G5" s="201"/>
      <c r="H5" s="201"/>
      <c r="I5" s="201"/>
      <c r="J5" s="201"/>
      <c r="K5" s="201"/>
      <c r="L5" s="201"/>
      <c r="M5" s="201"/>
      <c r="N5" s="201"/>
      <c r="O5" s="201"/>
      <c r="P5" s="201"/>
      <c r="Q5" s="201"/>
      <c r="R5" s="202"/>
    </row>
    <row r="6" spans="1:18" x14ac:dyDescent="0.25">
      <c r="A6" s="203"/>
      <c r="B6" s="204"/>
      <c r="C6" s="204"/>
      <c r="D6" s="204"/>
      <c r="E6" s="204"/>
      <c r="F6" s="204"/>
      <c r="G6" s="204"/>
      <c r="H6" s="204"/>
      <c r="I6" s="204"/>
      <c r="J6" s="204"/>
      <c r="K6" s="204"/>
      <c r="L6" s="204"/>
      <c r="M6" s="204"/>
      <c r="N6" s="204"/>
      <c r="O6" s="204"/>
      <c r="P6" s="204"/>
      <c r="Q6" s="204"/>
      <c r="R6" s="205"/>
    </row>
    <row r="7" spans="1:18" x14ac:dyDescent="0.25">
      <c r="A7" s="203"/>
      <c r="B7" s="204"/>
      <c r="C7" s="204"/>
      <c r="D7" s="204"/>
      <c r="E7" s="204"/>
      <c r="F7" s="204"/>
      <c r="G7" s="204"/>
      <c r="H7" s="204"/>
      <c r="I7" s="204"/>
      <c r="J7" s="204"/>
      <c r="K7" s="204"/>
      <c r="L7" s="204"/>
      <c r="M7" s="204"/>
      <c r="N7" s="204"/>
      <c r="O7" s="204"/>
      <c r="P7" s="204"/>
      <c r="Q7" s="204"/>
      <c r="R7" s="205"/>
    </row>
    <row r="8" spans="1:18" x14ac:dyDescent="0.25">
      <c r="A8" s="203"/>
      <c r="B8" s="204"/>
      <c r="C8" s="204"/>
      <c r="D8" s="204"/>
      <c r="E8" s="204"/>
      <c r="F8" s="204"/>
      <c r="G8" s="204"/>
      <c r="H8" s="204"/>
      <c r="I8" s="204"/>
      <c r="J8" s="204"/>
      <c r="K8" s="204"/>
      <c r="L8" s="204"/>
      <c r="M8" s="204"/>
      <c r="N8" s="204"/>
      <c r="O8" s="204"/>
      <c r="P8" s="204"/>
      <c r="Q8" s="204"/>
      <c r="R8" s="205"/>
    </row>
    <row r="9" spans="1:18" x14ac:dyDescent="0.25">
      <c r="A9" s="203"/>
      <c r="B9" s="204"/>
      <c r="C9" s="204"/>
      <c r="D9" s="204"/>
      <c r="E9" s="204"/>
      <c r="F9" s="204"/>
      <c r="G9" s="204"/>
      <c r="H9" s="204"/>
      <c r="I9" s="204"/>
      <c r="J9" s="204"/>
      <c r="K9" s="204"/>
      <c r="L9" s="204"/>
      <c r="M9" s="204"/>
      <c r="N9" s="204"/>
      <c r="O9" s="204"/>
      <c r="P9" s="204"/>
      <c r="Q9" s="204"/>
      <c r="R9" s="205"/>
    </row>
    <row r="10" spans="1:18" x14ac:dyDescent="0.25">
      <c r="A10" s="203"/>
      <c r="B10" s="204"/>
      <c r="C10" s="204"/>
      <c r="D10" s="204"/>
      <c r="E10" s="204"/>
      <c r="F10" s="204"/>
      <c r="G10" s="204"/>
      <c r="H10" s="204"/>
      <c r="I10" s="204"/>
      <c r="J10" s="204"/>
      <c r="K10" s="204"/>
      <c r="L10" s="204"/>
      <c r="M10" s="204"/>
      <c r="N10" s="204"/>
      <c r="O10" s="204"/>
      <c r="P10" s="204"/>
      <c r="Q10" s="204"/>
      <c r="R10" s="205"/>
    </row>
    <row r="11" spans="1:18" x14ac:dyDescent="0.25">
      <c r="A11" s="203"/>
      <c r="B11" s="204"/>
      <c r="C11" s="204"/>
      <c r="D11" s="204"/>
      <c r="E11" s="204"/>
      <c r="F11" s="204"/>
      <c r="G11" s="204"/>
      <c r="H11" s="204"/>
      <c r="I11" s="204"/>
      <c r="J11" s="204"/>
      <c r="K11" s="204"/>
      <c r="L11" s="204"/>
      <c r="M11" s="204"/>
      <c r="N11" s="204"/>
      <c r="O11" s="204"/>
      <c r="P11" s="204"/>
      <c r="Q11" s="204"/>
      <c r="R11" s="205"/>
    </row>
    <row r="12" spans="1:18" x14ac:dyDescent="0.25">
      <c r="A12" s="203"/>
      <c r="B12" s="204"/>
      <c r="C12" s="204"/>
      <c r="D12" s="204"/>
      <c r="E12" s="204"/>
      <c r="F12" s="204"/>
      <c r="G12" s="204"/>
      <c r="H12" s="204"/>
      <c r="I12" s="204"/>
      <c r="J12" s="204"/>
      <c r="K12" s="204"/>
      <c r="L12" s="204"/>
      <c r="M12" s="204"/>
      <c r="N12" s="204"/>
      <c r="O12" s="204"/>
      <c r="P12" s="204"/>
      <c r="Q12" s="204"/>
      <c r="R12" s="205"/>
    </row>
    <row r="13" spans="1:18" x14ac:dyDescent="0.25">
      <c r="A13" s="203"/>
      <c r="B13" s="204"/>
      <c r="C13" s="204"/>
      <c r="D13" s="204"/>
      <c r="E13" s="204"/>
      <c r="F13" s="204"/>
      <c r="G13" s="204"/>
      <c r="H13" s="204"/>
      <c r="I13" s="204"/>
      <c r="J13" s="204"/>
      <c r="K13" s="204"/>
      <c r="L13" s="204"/>
      <c r="M13" s="204"/>
      <c r="N13" s="204"/>
      <c r="O13" s="204"/>
      <c r="P13" s="204"/>
      <c r="Q13" s="204"/>
      <c r="R13" s="205"/>
    </row>
    <row r="14" spans="1:18" x14ac:dyDescent="0.25">
      <c r="A14" s="203"/>
      <c r="B14" s="204"/>
      <c r="C14" s="204"/>
      <c r="D14" s="204"/>
      <c r="E14" s="204"/>
      <c r="F14" s="204"/>
      <c r="G14" s="204"/>
      <c r="H14" s="204"/>
      <c r="I14" s="204"/>
      <c r="J14" s="204"/>
      <c r="K14" s="204"/>
      <c r="L14" s="204"/>
      <c r="M14" s="204"/>
      <c r="N14" s="204"/>
      <c r="O14" s="204"/>
      <c r="P14" s="204"/>
      <c r="Q14" s="204"/>
      <c r="R14" s="205"/>
    </row>
    <row r="15" spans="1:18" x14ac:dyDescent="0.25">
      <c r="A15" s="203"/>
      <c r="B15" s="204"/>
      <c r="C15" s="204"/>
      <c r="D15" s="204"/>
      <c r="E15" s="204"/>
      <c r="F15" s="204"/>
      <c r="G15" s="204"/>
      <c r="H15" s="204"/>
      <c r="I15" s="204"/>
      <c r="J15" s="204"/>
      <c r="K15" s="204"/>
      <c r="L15" s="204"/>
      <c r="M15" s="204"/>
      <c r="N15" s="204"/>
      <c r="O15" s="204"/>
      <c r="P15" s="204"/>
      <c r="Q15" s="204"/>
      <c r="R15" s="205"/>
    </row>
    <row r="16" spans="1:18" x14ac:dyDescent="0.25">
      <c r="A16" s="203"/>
      <c r="B16" s="204"/>
      <c r="C16" s="204"/>
      <c r="D16" s="204"/>
      <c r="E16" s="204"/>
      <c r="F16" s="204"/>
      <c r="G16" s="204"/>
      <c r="H16" s="204"/>
      <c r="I16" s="204"/>
      <c r="J16" s="204"/>
      <c r="K16" s="204"/>
      <c r="L16" s="204"/>
      <c r="M16" s="204"/>
      <c r="N16" s="204"/>
      <c r="O16" s="204"/>
      <c r="P16" s="204"/>
      <c r="Q16" s="204"/>
      <c r="R16" s="205"/>
    </row>
    <row r="17" spans="1:18" x14ac:dyDescent="0.25">
      <c r="A17" s="203"/>
      <c r="B17" s="204"/>
      <c r="C17" s="204"/>
      <c r="D17" s="204"/>
      <c r="E17" s="204"/>
      <c r="F17" s="204"/>
      <c r="G17" s="204"/>
      <c r="H17" s="204"/>
      <c r="I17" s="204"/>
      <c r="J17" s="204"/>
      <c r="K17" s="204"/>
      <c r="L17" s="204"/>
      <c r="M17" s="204"/>
      <c r="N17" s="204"/>
      <c r="O17" s="204"/>
      <c r="P17" s="204"/>
      <c r="Q17" s="204"/>
      <c r="R17" s="205"/>
    </row>
    <row r="18" spans="1:18" x14ac:dyDescent="0.25">
      <c r="A18" s="203"/>
      <c r="B18" s="204"/>
      <c r="C18" s="204"/>
      <c r="D18" s="204"/>
      <c r="E18" s="204"/>
      <c r="F18" s="204"/>
      <c r="G18" s="204"/>
      <c r="H18" s="204"/>
      <c r="I18" s="204"/>
      <c r="J18" s="204"/>
      <c r="K18" s="204"/>
      <c r="L18" s="204"/>
      <c r="M18" s="204"/>
      <c r="N18" s="204"/>
      <c r="O18" s="204"/>
      <c r="P18" s="204"/>
      <c r="Q18" s="204"/>
      <c r="R18" s="205"/>
    </row>
    <row r="19" spans="1:18" x14ac:dyDescent="0.25">
      <c r="A19" s="203"/>
      <c r="B19" s="204"/>
      <c r="C19" s="204"/>
      <c r="D19" s="204"/>
      <c r="E19" s="204"/>
      <c r="F19" s="204"/>
      <c r="G19" s="204"/>
      <c r="H19" s="204"/>
      <c r="I19" s="204"/>
      <c r="J19" s="204"/>
      <c r="K19" s="204"/>
      <c r="L19" s="204"/>
      <c r="M19" s="204"/>
      <c r="N19" s="204"/>
      <c r="O19" s="204"/>
      <c r="P19" s="204"/>
      <c r="Q19" s="204"/>
      <c r="R19" s="205"/>
    </row>
    <row r="20" spans="1:18" x14ac:dyDescent="0.25">
      <c r="A20" s="203"/>
      <c r="B20" s="204"/>
      <c r="C20" s="204"/>
      <c r="D20" s="204"/>
      <c r="E20" s="204"/>
      <c r="F20" s="204"/>
      <c r="G20" s="204"/>
      <c r="H20" s="204"/>
      <c r="I20" s="204"/>
      <c r="J20" s="204"/>
      <c r="K20" s="204"/>
      <c r="L20" s="204"/>
      <c r="M20" s="204"/>
      <c r="N20" s="204"/>
      <c r="O20" s="204"/>
      <c r="P20" s="204"/>
      <c r="Q20" s="204"/>
      <c r="R20" s="205"/>
    </row>
    <row r="21" spans="1:18" x14ac:dyDescent="0.25">
      <c r="A21" s="203"/>
      <c r="B21" s="204"/>
      <c r="C21" s="204"/>
      <c r="D21" s="204"/>
      <c r="E21" s="204"/>
      <c r="F21" s="204"/>
      <c r="G21" s="204"/>
      <c r="H21" s="204"/>
      <c r="I21" s="204"/>
      <c r="J21" s="204"/>
      <c r="K21" s="204"/>
      <c r="L21" s="204"/>
      <c r="M21" s="204"/>
      <c r="N21" s="204"/>
      <c r="O21" s="204"/>
      <c r="P21" s="204"/>
      <c r="Q21" s="204"/>
      <c r="R21" s="205"/>
    </row>
    <row r="22" spans="1:18" x14ac:dyDescent="0.25">
      <c r="A22" s="203"/>
      <c r="B22" s="204"/>
      <c r="C22" s="204"/>
      <c r="D22" s="204"/>
      <c r="E22" s="204"/>
      <c r="F22" s="204"/>
      <c r="G22" s="204"/>
      <c r="H22" s="204"/>
      <c r="I22" s="204"/>
      <c r="J22" s="204"/>
      <c r="K22" s="204"/>
      <c r="L22" s="204"/>
      <c r="M22" s="204"/>
      <c r="N22" s="204"/>
      <c r="O22" s="204"/>
      <c r="P22" s="204"/>
      <c r="Q22" s="204"/>
      <c r="R22" s="205"/>
    </row>
    <row r="23" spans="1:18" x14ac:dyDescent="0.25">
      <c r="A23" s="203"/>
      <c r="B23" s="204"/>
      <c r="C23" s="204"/>
      <c r="D23" s="204"/>
      <c r="E23" s="204"/>
      <c r="F23" s="204"/>
      <c r="G23" s="204"/>
      <c r="H23" s="204"/>
      <c r="I23" s="204"/>
      <c r="J23" s="204"/>
      <c r="K23" s="204"/>
      <c r="L23" s="204"/>
      <c r="M23" s="204"/>
      <c r="N23" s="204"/>
      <c r="O23" s="204"/>
      <c r="P23" s="204"/>
      <c r="Q23" s="204"/>
      <c r="R23" s="205"/>
    </row>
    <row r="24" spans="1:18" x14ac:dyDescent="0.25">
      <c r="A24" s="203"/>
      <c r="B24" s="204"/>
      <c r="C24" s="204"/>
      <c r="D24" s="204"/>
      <c r="E24" s="204"/>
      <c r="F24" s="204"/>
      <c r="G24" s="204"/>
      <c r="H24" s="204"/>
      <c r="I24" s="204"/>
      <c r="J24" s="204"/>
      <c r="K24" s="204"/>
      <c r="L24" s="204"/>
      <c r="M24" s="204"/>
      <c r="N24" s="204"/>
      <c r="O24" s="204"/>
      <c r="P24" s="204"/>
      <c r="Q24" s="204"/>
      <c r="R24" s="205"/>
    </row>
    <row r="25" spans="1:18" x14ac:dyDescent="0.25">
      <c r="A25" s="203"/>
      <c r="B25" s="204"/>
      <c r="C25" s="204"/>
      <c r="D25" s="204"/>
      <c r="E25" s="204"/>
      <c r="F25" s="204"/>
      <c r="G25" s="204"/>
      <c r="H25" s="204"/>
      <c r="I25" s="204"/>
      <c r="J25" s="204"/>
      <c r="K25" s="204"/>
      <c r="L25" s="204"/>
      <c r="M25" s="204"/>
      <c r="N25" s="204"/>
      <c r="O25" s="204"/>
      <c r="P25" s="204"/>
      <c r="Q25" s="204"/>
      <c r="R25" s="205"/>
    </row>
    <row r="26" spans="1:18" x14ac:dyDescent="0.25">
      <c r="A26" s="203"/>
      <c r="B26" s="204"/>
      <c r="C26" s="204"/>
      <c r="D26" s="204"/>
      <c r="E26" s="204"/>
      <c r="F26" s="204"/>
      <c r="G26" s="204"/>
      <c r="H26" s="204"/>
      <c r="I26" s="204"/>
      <c r="J26" s="204"/>
      <c r="K26" s="204"/>
      <c r="L26" s="204"/>
      <c r="M26" s="204"/>
      <c r="N26" s="204"/>
      <c r="O26" s="204"/>
      <c r="P26" s="204"/>
      <c r="Q26" s="204"/>
      <c r="R26" s="205"/>
    </row>
    <row r="27" spans="1:18" x14ac:dyDescent="0.25">
      <c r="A27" s="203"/>
      <c r="B27" s="204"/>
      <c r="C27" s="204"/>
      <c r="D27" s="204"/>
      <c r="E27" s="204"/>
      <c r="F27" s="204"/>
      <c r="G27" s="204"/>
      <c r="H27" s="204"/>
      <c r="I27" s="204"/>
      <c r="J27" s="204"/>
      <c r="K27" s="204"/>
      <c r="L27" s="204"/>
      <c r="M27" s="204"/>
      <c r="N27" s="204"/>
      <c r="O27" s="204"/>
      <c r="P27" s="204"/>
      <c r="Q27" s="204"/>
      <c r="R27" s="205"/>
    </row>
    <row r="28" spans="1:18" x14ac:dyDescent="0.25">
      <c r="A28" s="203"/>
      <c r="B28" s="204"/>
      <c r="C28" s="204"/>
      <c r="D28" s="204"/>
      <c r="E28" s="204"/>
      <c r="F28" s="204"/>
      <c r="G28" s="204"/>
      <c r="H28" s="204"/>
      <c r="I28" s="204"/>
      <c r="J28" s="204"/>
      <c r="K28" s="204"/>
      <c r="L28" s="204"/>
      <c r="M28" s="204"/>
      <c r="N28" s="204"/>
      <c r="O28" s="204"/>
      <c r="P28" s="204"/>
      <c r="Q28" s="204"/>
      <c r="R28" s="205"/>
    </row>
    <row r="29" spans="1:18" x14ac:dyDescent="0.25">
      <c r="A29" s="203"/>
      <c r="B29" s="204"/>
      <c r="C29" s="204"/>
      <c r="D29" s="204"/>
      <c r="E29" s="204"/>
      <c r="F29" s="204"/>
      <c r="G29" s="204"/>
      <c r="H29" s="204"/>
      <c r="I29" s="204"/>
      <c r="J29" s="204"/>
      <c r="K29" s="204"/>
      <c r="L29" s="204"/>
      <c r="M29" s="204"/>
      <c r="N29" s="204"/>
      <c r="O29" s="204"/>
      <c r="P29" s="204"/>
      <c r="Q29" s="204"/>
      <c r="R29" s="205"/>
    </row>
    <row r="30" spans="1:18" x14ac:dyDescent="0.25">
      <c r="A30" s="203"/>
      <c r="B30" s="204"/>
      <c r="C30" s="204"/>
      <c r="D30" s="204"/>
      <c r="E30" s="204"/>
      <c r="F30" s="204"/>
      <c r="G30" s="204"/>
      <c r="H30" s="204"/>
      <c r="I30" s="204"/>
      <c r="J30" s="204"/>
      <c r="K30" s="204"/>
      <c r="L30" s="204"/>
      <c r="M30" s="204"/>
      <c r="N30" s="204"/>
      <c r="O30" s="204"/>
      <c r="P30" s="204"/>
      <c r="Q30" s="204"/>
      <c r="R30" s="205"/>
    </row>
    <row r="31" spans="1:18" ht="15.75" thickBot="1" x14ac:dyDescent="0.3">
      <c r="A31" s="206"/>
      <c r="B31" s="207"/>
      <c r="C31" s="207"/>
      <c r="D31" s="207"/>
      <c r="E31" s="207"/>
      <c r="F31" s="207"/>
      <c r="G31" s="207"/>
      <c r="H31" s="207"/>
      <c r="I31" s="207"/>
      <c r="J31" s="207"/>
      <c r="K31" s="207"/>
      <c r="L31" s="207"/>
      <c r="M31" s="207"/>
      <c r="N31" s="207"/>
      <c r="O31" s="207"/>
      <c r="P31" s="207"/>
      <c r="Q31" s="207"/>
      <c r="R31" s="208"/>
    </row>
    <row r="32" spans="1:18" ht="15.75" thickTop="1" x14ac:dyDescent="0.25"/>
  </sheetData>
  <sheetProtection algorithmName="SHA-512" hashValue="QsG5M/6V7M0jZmAo9mfZ24o4h5Xa9RCjEpFo+GSHnBeRey0ckoFPNlytIemna4Mm6gC/vxkjSwfNFH5nEn10iw==" saltValue="yoTq2pT5qevbvJj3RXHinA==" spinCount="100000" sheet="1" selectLockedCells="1"/>
  <mergeCells count="2">
    <mergeCell ref="A5:R31"/>
    <mergeCell ref="A1:R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0995D-DDC7-4525-B621-0555DAD9384D}">
  <dimension ref="A1:C13"/>
  <sheetViews>
    <sheetView workbookViewId="0">
      <selection activeCell="A7" sqref="A7:A12"/>
    </sheetView>
  </sheetViews>
  <sheetFormatPr defaultRowHeight="15" x14ac:dyDescent="0.25"/>
  <cols>
    <col min="1" max="1" width="91.7109375" customWidth="1"/>
    <col min="2" max="2" width="6.42578125" customWidth="1"/>
    <col min="3" max="3" width="101.5703125" customWidth="1"/>
  </cols>
  <sheetData>
    <row r="1" spans="1:3" ht="15.75" customHeight="1" thickTop="1" x14ac:dyDescent="0.25">
      <c r="A1" s="209" t="s">
        <v>175</v>
      </c>
      <c r="B1" s="210"/>
      <c r="C1" s="210"/>
    </row>
    <row r="2" spans="1:3" ht="15.75" customHeight="1" x14ac:dyDescent="0.25">
      <c r="A2" s="212"/>
      <c r="B2" s="213"/>
      <c r="C2" s="213"/>
    </row>
    <row r="3" spans="1:3" ht="15" customHeight="1" thickBot="1" x14ac:dyDescent="0.3">
      <c r="A3" s="215"/>
      <c r="B3" s="216"/>
      <c r="C3" s="216"/>
    </row>
    <row r="4" spans="1:3" ht="15.75" customHeight="1" thickTop="1" thickBot="1" x14ac:dyDescent="0.3">
      <c r="A4" s="8"/>
      <c r="B4" s="8"/>
      <c r="C4" s="8"/>
    </row>
    <row r="5" spans="1:3" ht="15.75" thickTop="1" x14ac:dyDescent="0.25">
      <c r="A5" s="218" t="s">
        <v>202</v>
      </c>
      <c r="B5" s="8"/>
      <c r="C5" s="218" t="s">
        <v>203</v>
      </c>
    </row>
    <row r="6" spans="1:3" ht="15.75" thickBot="1" x14ac:dyDescent="0.3">
      <c r="A6" s="219"/>
      <c r="B6" s="8"/>
      <c r="C6" s="219"/>
    </row>
    <row r="7" spans="1:3" ht="15.75" thickTop="1" x14ac:dyDescent="0.25">
      <c r="A7" s="220" t="s">
        <v>207</v>
      </c>
      <c r="B7" s="8"/>
      <c r="C7" s="220" t="s">
        <v>213</v>
      </c>
    </row>
    <row r="8" spans="1:3" ht="131.25" customHeight="1" x14ac:dyDescent="0.25">
      <c r="A8" s="221"/>
      <c r="B8" s="8"/>
      <c r="C8" s="221"/>
    </row>
    <row r="9" spans="1:3" x14ac:dyDescent="0.25">
      <c r="A9" s="221"/>
      <c r="B9" s="8"/>
      <c r="C9" s="221"/>
    </row>
    <row r="10" spans="1:3" ht="53.25" customHeight="1" x14ac:dyDescent="0.25">
      <c r="A10" s="221"/>
      <c r="B10" s="8"/>
      <c r="C10" s="221"/>
    </row>
    <row r="11" spans="1:3" ht="174" customHeight="1" x14ac:dyDescent="0.25">
      <c r="A11" s="221"/>
      <c r="B11" s="8"/>
      <c r="C11" s="221"/>
    </row>
    <row r="12" spans="1:3" ht="409.5" customHeight="1" thickBot="1" x14ac:dyDescent="0.3">
      <c r="A12" s="222"/>
      <c r="B12" s="8"/>
      <c r="C12" s="222"/>
    </row>
    <row r="13" spans="1:3" ht="15.75" thickTop="1" x14ac:dyDescent="0.25"/>
  </sheetData>
  <sheetProtection algorithmName="SHA-512" hashValue="UARW6KGA5FfVq9aT6lRJDhJy3pAm9SKxHP0XPfcs+uUFHdeKt/CajBuXrYkQUl800Z4gb/5ydW/e1GIwJDcFdQ==" saltValue="8cD40YrJSzeBBzMZzbsyOw==" spinCount="100000" sheet="1" selectLockedCells="1"/>
  <mergeCells count="5">
    <mergeCell ref="A1:C3"/>
    <mergeCell ref="A5:A6"/>
    <mergeCell ref="C5:C6"/>
    <mergeCell ref="A7:A12"/>
    <mergeCell ref="C7:C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E9BE9-4F00-479C-B440-41F7F6EDDAE8}">
  <dimension ref="A1:I34"/>
  <sheetViews>
    <sheetView workbookViewId="0">
      <selection activeCell="G13" sqref="G13:H32"/>
    </sheetView>
  </sheetViews>
  <sheetFormatPr defaultRowHeight="15" x14ac:dyDescent="0.25"/>
  <cols>
    <col min="1" max="1" width="32.140625" style="9" customWidth="1"/>
    <col min="2" max="2" width="16.42578125" style="9" customWidth="1"/>
    <col min="3" max="3" width="9.140625" style="9"/>
    <col min="4" max="4" width="32.85546875" style="9" customWidth="1"/>
    <col min="5" max="5" width="38.85546875" style="9" customWidth="1"/>
    <col min="6" max="6" width="9.140625" style="9"/>
    <col min="7" max="7" width="36" style="9" customWidth="1"/>
    <col min="8" max="8" width="40.28515625" style="9" customWidth="1"/>
    <col min="9" max="16384" width="9.140625" style="9"/>
  </cols>
  <sheetData>
    <row r="1" spans="1:9" ht="15" customHeight="1" thickTop="1" x14ac:dyDescent="0.25">
      <c r="A1" s="209" t="s">
        <v>175</v>
      </c>
      <c r="B1" s="210"/>
      <c r="C1" s="210"/>
      <c r="D1" s="210"/>
      <c r="E1" s="210"/>
      <c r="F1" s="210"/>
      <c r="G1" s="210"/>
      <c r="H1" s="210"/>
      <c r="I1" s="211"/>
    </row>
    <row r="2" spans="1:9" ht="15" customHeight="1" x14ac:dyDescent="0.25">
      <c r="A2" s="212"/>
      <c r="B2" s="213"/>
      <c r="C2" s="213"/>
      <c r="D2" s="213"/>
      <c r="E2" s="213"/>
      <c r="F2" s="213"/>
      <c r="G2" s="213"/>
      <c r="H2" s="213"/>
      <c r="I2" s="214"/>
    </row>
    <row r="3" spans="1:9" ht="15" customHeight="1" thickBot="1" x14ac:dyDescent="0.3">
      <c r="A3" s="215"/>
      <c r="B3" s="216"/>
      <c r="C3" s="216"/>
      <c r="D3" s="216"/>
      <c r="E3" s="216"/>
      <c r="F3" s="216"/>
      <c r="G3" s="216"/>
      <c r="H3" s="216"/>
      <c r="I3" s="217"/>
    </row>
    <row r="4" spans="1:9" ht="16.5" thickTop="1" thickBot="1" x14ac:dyDescent="0.3">
      <c r="A4" s="10"/>
      <c r="B4" s="11"/>
      <c r="C4" s="11"/>
      <c r="D4" s="12"/>
      <c r="E4" s="12"/>
      <c r="F4" s="12"/>
      <c r="G4" s="12"/>
      <c r="H4" s="12"/>
      <c r="I4" s="13"/>
    </row>
    <row r="5" spans="1:9" ht="94.5" customHeight="1" thickTop="1" x14ac:dyDescent="0.35">
      <c r="A5" s="237" t="s">
        <v>176</v>
      </c>
      <c r="B5" s="238"/>
      <c r="C5" s="14"/>
      <c r="D5" s="235" t="s">
        <v>191</v>
      </c>
      <c r="E5" s="235"/>
      <c r="F5" s="15"/>
      <c r="G5" s="236" t="s">
        <v>192</v>
      </c>
      <c r="H5" s="236"/>
      <c r="I5" s="16"/>
    </row>
    <row r="6" spans="1:9" ht="24" thickBot="1" x14ac:dyDescent="0.4">
      <c r="A6" s="17"/>
      <c r="B6" s="18"/>
      <c r="C6" s="18"/>
      <c r="D6" s="19"/>
      <c r="E6" s="19"/>
      <c r="F6" s="19"/>
      <c r="G6" s="19"/>
      <c r="H6" s="19"/>
      <c r="I6" s="20"/>
    </row>
    <row r="7" spans="1:9" ht="24" thickTop="1" x14ac:dyDescent="0.35">
      <c r="A7" s="239" t="s">
        <v>179</v>
      </c>
      <c r="B7" s="240"/>
      <c r="C7" s="18"/>
      <c r="D7" s="21" t="s">
        <v>154</v>
      </c>
      <c r="E7" s="57">
        <v>63595</v>
      </c>
      <c r="F7" s="19"/>
      <c r="G7" s="22" t="s">
        <v>163</v>
      </c>
      <c r="H7" s="58">
        <v>0.15</v>
      </c>
      <c r="I7" s="20"/>
    </row>
    <row r="8" spans="1:9" ht="16.5" customHeight="1" x14ac:dyDescent="0.25">
      <c r="A8" s="23" t="s">
        <v>141</v>
      </c>
      <c r="B8" s="24"/>
      <c r="C8" s="25"/>
      <c r="D8" s="26"/>
      <c r="E8" s="27"/>
      <c r="F8" s="19"/>
      <c r="G8" s="28"/>
      <c r="H8" s="29"/>
      <c r="I8" s="20"/>
    </row>
    <row r="9" spans="1:9" ht="36.75" customHeight="1" x14ac:dyDescent="0.25">
      <c r="A9" s="30" t="s">
        <v>180</v>
      </c>
      <c r="B9" s="31">
        <f>Calculations!B9</f>
        <v>325471445.33292699</v>
      </c>
      <c r="C9" s="25"/>
      <c r="D9" s="21" t="s">
        <v>172</v>
      </c>
      <c r="E9" s="32">
        <f>Calculations!B27/Calculations!B26</f>
        <v>0.15004130826228926</v>
      </c>
      <c r="F9" s="19"/>
      <c r="G9" s="22" t="s">
        <v>173</v>
      </c>
      <c r="H9" s="33">
        <f>(Calculations!C37/'Detailed Cash flow'!B210)*-1</f>
        <v>63594.504226095953</v>
      </c>
      <c r="I9" s="20"/>
    </row>
    <row r="10" spans="1:9" ht="21.75" customHeight="1" x14ac:dyDescent="0.25">
      <c r="A10" s="30" t="s">
        <v>56</v>
      </c>
      <c r="B10" s="31">
        <f>Calculations!B10</f>
        <v>-22132058.282639038</v>
      </c>
      <c r="C10" s="25"/>
      <c r="D10" s="21" t="s">
        <v>118</v>
      </c>
      <c r="E10" s="34">
        <f>E7*'Detailed Cash flow'!B210</f>
        <v>9389165.7999999989</v>
      </c>
      <c r="F10" s="35"/>
      <c r="G10" s="36" t="s">
        <v>118</v>
      </c>
      <c r="H10" s="34">
        <f>H9*'Detailed Cash flow'!B210</f>
        <v>9389092.6039408054</v>
      </c>
      <c r="I10" s="20"/>
    </row>
    <row r="11" spans="1:9" s="42" customFormat="1" ht="22.5" customHeight="1" thickBot="1" x14ac:dyDescent="0.3">
      <c r="A11" s="37" t="s">
        <v>181</v>
      </c>
      <c r="B11" s="38">
        <f>Calculations!B11</f>
        <v>303339387.05028796</v>
      </c>
      <c r="C11" s="39"/>
      <c r="D11" s="39"/>
      <c r="E11" s="40"/>
      <c r="F11" s="39"/>
      <c r="G11" s="39"/>
      <c r="H11" s="40"/>
      <c r="I11" s="41"/>
    </row>
    <row r="12" spans="1:9" ht="16.5" thickTop="1" thickBot="1" x14ac:dyDescent="0.3">
      <c r="A12" s="43"/>
      <c r="B12" s="44"/>
      <c r="C12" s="25"/>
      <c r="D12" s="241" t="s">
        <v>200</v>
      </c>
      <c r="E12" s="242"/>
      <c r="F12" s="25"/>
      <c r="G12" s="243" t="s">
        <v>201</v>
      </c>
      <c r="H12" s="244"/>
      <c r="I12" s="20"/>
    </row>
    <row r="13" spans="1:9" ht="15.75" customHeight="1" thickTop="1" x14ac:dyDescent="0.25">
      <c r="A13" s="45" t="s">
        <v>142</v>
      </c>
      <c r="B13" s="46"/>
      <c r="C13" s="25"/>
      <c r="D13" s="229" t="s">
        <v>208</v>
      </c>
      <c r="E13" s="230"/>
      <c r="F13" s="25"/>
      <c r="G13" s="223" t="s">
        <v>214</v>
      </c>
      <c r="H13" s="224"/>
      <c r="I13" s="20"/>
    </row>
    <row r="14" spans="1:9" x14ac:dyDescent="0.25">
      <c r="A14" s="30" t="s">
        <v>182</v>
      </c>
      <c r="B14" s="31">
        <f>Calculations!B14*-1</f>
        <v>-193650</v>
      </c>
      <c r="C14" s="25"/>
      <c r="D14" s="231"/>
      <c r="E14" s="232"/>
      <c r="F14" s="25"/>
      <c r="G14" s="225"/>
      <c r="H14" s="226"/>
      <c r="I14" s="20"/>
    </row>
    <row r="15" spans="1:9" x14ac:dyDescent="0.25">
      <c r="A15" s="30" t="s">
        <v>183</v>
      </c>
      <c r="B15" s="31">
        <f>Calculations!B15</f>
        <v>-143742.23699999999</v>
      </c>
      <c r="C15" s="25"/>
      <c r="D15" s="231"/>
      <c r="E15" s="232"/>
      <c r="F15" s="25"/>
      <c r="G15" s="225"/>
      <c r="H15" s="226"/>
      <c r="I15" s="20"/>
    </row>
    <row r="16" spans="1:9" x14ac:dyDescent="0.25">
      <c r="A16" s="30" t="s">
        <v>70</v>
      </c>
      <c r="B16" s="31">
        <f>Calculations!B17</f>
        <v>-10532951</v>
      </c>
      <c r="C16" s="25"/>
      <c r="D16" s="231"/>
      <c r="E16" s="232"/>
      <c r="F16" s="25"/>
      <c r="G16" s="225"/>
      <c r="H16" s="226"/>
      <c r="I16" s="20"/>
    </row>
    <row r="17" spans="1:9" x14ac:dyDescent="0.25">
      <c r="A17" s="30" t="s">
        <v>184</v>
      </c>
      <c r="B17" s="31">
        <f>Calculations!B18</f>
        <v>-1150000.0000000007</v>
      </c>
      <c r="C17" s="25"/>
      <c r="D17" s="231"/>
      <c r="E17" s="232"/>
      <c r="F17" s="25"/>
      <c r="G17" s="225"/>
      <c r="H17" s="226"/>
      <c r="I17" s="20"/>
    </row>
    <row r="18" spans="1:9" x14ac:dyDescent="0.25">
      <c r="A18" s="30" t="s">
        <v>185</v>
      </c>
      <c r="B18" s="31">
        <f>Calculations!B20</f>
        <v>-118252330.13999999</v>
      </c>
      <c r="C18" s="25"/>
      <c r="D18" s="231"/>
      <c r="E18" s="232"/>
      <c r="F18" s="199"/>
      <c r="G18" s="225"/>
      <c r="H18" s="226"/>
      <c r="I18" s="20"/>
    </row>
    <row r="19" spans="1:9" x14ac:dyDescent="0.25">
      <c r="A19" s="30" t="s">
        <v>186</v>
      </c>
      <c r="B19" s="31">
        <f>Calculations!B19</f>
        <v>-101518078.20000002</v>
      </c>
      <c r="C19" s="25"/>
      <c r="D19" s="231"/>
      <c r="E19" s="232"/>
      <c r="F19" s="199"/>
      <c r="G19" s="225"/>
      <c r="H19" s="226"/>
      <c r="I19" s="20"/>
    </row>
    <row r="20" spans="1:9" x14ac:dyDescent="0.25">
      <c r="A20" s="30" t="s">
        <v>101</v>
      </c>
      <c r="B20" s="31">
        <f>Calculations!B21</f>
        <v>-1159336.57</v>
      </c>
      <c r="C20" s="25"/>
      <c r="D20" s="231"/>
      <c r="E20" s="232"/>
      <c r="F20" s="25"/>
      <c r="G20" s="225"/>
      <c r="H20" s="226"/>
      <c r="I20" s="20"/>
    </row>
    <row r="21" spans="1:9" x14ac:dyDescent="0.25">
      <c r="A21" s="30" t="s">
        <v>84</v>
      </c>
      <c r="B21" s="31">
        <f>Calculations!B22</f>
        <v>-400000</v>
      </c>
      <c r="C21" s="25"/>
      <c r="D21" s="231"/>
      <c r="E21" s="232"/>
      <c r="F21" s="25"/>
      <c r="G21" s="225"/>
      <c r="H21" s="226"/>
      <c r="I21" s="20"/>
    </row>
    <row r="22" spans="1:9" x14ac:dyDescent="0.25">
      <c r="A22" s="30" t="s">
        <v>187</v>
      </c>
      <c r="B22" s="31">
        <f>Calculations!B23</f>
        <v>-2939591.25</v>
      </c>
      <c r="C22" s="25"/>
      <c r="D22" s="231"/>
      <c r="E22" s="232"/>
      <c r="F22" s="25"/>
      <c r="G22" s="225"/>
      <c r="H22" s="226"/>
      <c r="I22" s="20"/>
    </row>
    <row r="23" spans="1:9" x14ac:dyDescent="0.25">
      <c r="A23" s="30" t="s">
        <v>188</v>
      </c>
      <c r="B23" s="31">
        <f>Calculations!B24</f>
        <v>-979863.75</v>
      </c>
      <c r="C23" s="25"/>
      <c r="D23" s="231"/>
      <c r="E23" s="232"/>
      <c r="F23" s="25"/>
      <c r="G23" s="225"/>
      <c r="H23" s="226"/>
      <c r="I23" s="20"/>
    </row>
    <row r="24" spans="1:9" x14ac:dyDescent="0.25">
      <c r="A24" s="30" t="s">
        <v>189</v>
      </c>
      <c r="B24" s="31">
        <f>Calculations!B16</f>
        <v>-4550090.8057543188</v>
      </c>
      <c r="C24" s="25"/>
      <c r="D24" s="231"/>
      <c r="E24" s="232"/>
      <c r="F24" s="25"/>
      <c r="G24" s="225"/>
      <c r="H24" s="226"/>
      <c r="I24" s="20"/>
    </row>
    <row r="25" spans="1:9" ht="15.75" thickBot="1" x14ac:dyDescent="0.3">
      <c r="A25" s="47" t="s">
        <v>89</v>
      </c>
      <c r="B25" s="48">
        <f>Calculations!B25</f>
        <v>-12942405.831327097</v>
      </c>
      <c r="C25" s="25"/>
      <c r="D25" s="231"/>
      <c r="E25" s="232"/>
      <c r="F25" s="25"/>
      <c r="G25" s="225"/>
      <c r="H25" s="226"/>
      <c r="I25" s="20"/>
    </row>
    <row r="26" spans="1:9" ht="16.5" thickTop="1" thickBot="1" x14ac:dyDescent="0.3">
      <c r="A26" s="49" t="s">
        <v>190</v>
      </c>
      <c r="B26" s="50">
        <f>B11+B14+B15+B16+B17+B18+B19+B20+B21+B22+B23+B24+B25</f>
        <v>48577347.266206563</v>
      </c>
      <c r="C26" s="25"/>
      <c r="D26" s="231"/>
      <c r="E26" s="232"/>
      <c r="F26" s="25"/>
      <c r="G26" s="225"/>
      <c r="H26" s="226"/>
      <c r="I26" s="20"/>
    </row>
    <row r="27" spans="1:9" ht="156.75" customHeight="1" thickTop="1" x14ac:dyDescent="0.25">
      <c r="A27" s="51"/>
      <c r="B27" s="52"/>
      <c r="C27" s="25"/>
      <c r="D27" s="231"/>
      <c r="E27" s="232"/>
      <c r="F27" s="25"/>
      <c r="G27" s="225"/>
      <c r="H27" s="226"/>
      <c r="I27" s="20"/>
    </row>
    <row r="28" spans="1:9" ht="99.75" customHeight="1" x14ac:dyDescent="0.25">
      <c r="A28" s="51"/>
      <c r="B28" s="25"/>
      <c r="C28" s="25"/>
      <c r="D28" s="231"/>
      <c r="E28" s="232"/>
      <c r="F28" s="25"/>
      <c r="G28" s="225"/>
      <c r="H28" s="226"/>
      <c r="I28" s="20"/>
    </row>
    <row r="29" spans="1:9" ht="77.25" customHeight="1" x14ac:dyDescent="0.25">
      <c r="A29" s="51"/>
      <c r="B29" s="25"/>
      <c r="C29" s="25"/>
      <c r="D29" s="231"/>
      <c r="E29" s="232"/>
      <c r="F29" s="25"/>
      <c r="G29" s="225"/>
      <c r="H29" s="226"/>
      <c r="I29" s="20"/>
    </row>
    <row r="30" spans="1:9" ht="83.25" customHeight="1" x14ac:dyDescent="0.25">
      <c r="A30" s="51"/>
      <c r="B30" s="25"/>
      <c r="C30" s="25"/>
      <c r="D30" s="231"/>
      <c r="E30" s="232"/>
      <c r="F30" s="25"/>
      <c r="G30" s="225"/>
      <c r="H30" s="226"/>
      <c r="I30" s="20"/>
    </row>
    <row r="31" spans="1:9" x14ac:dyDescent="0.25">
      <c r="A31" s="51"/>
      <c r="B31" s="25"/>
      <c r="C31" s="25"/>
      <c r="D31" s="231"/>
      <c r="E31" s="232"/>
      <c r="F31" s="25"/>
      <c r="G31" s="225"/>
      <c r="H31" s="226"/>
      <c r="I31" s="20"/>
    </row>
    <row r="32" spans="1:9" ht="211.5" customHeight="1" thickBot="1" x14ac:dyDescent="0.3">
      <c r="A32" s="51"/>
      <c r="B32" s="25"/>
      <c r="C32" s="25"/>
      <c r="D32" s="233"/>
      <c r="E32" s="234"/>
      <c r="F32" s="25"/>
      <c r="G32" s="227"/>
      <c r="H32" s="228"/>
      <c r="I32" s="20"/>
    </row>
    <row r="33" spans="1:9" ht="16.5" thickTop="1" thickBot="1" x14ac:dyDescent="0.3">
      <c r="A33" s="53"/>
      <c r="B33" s="54"/>
      <c r="C33" s="54"/>
      <c r="D33" s="55"/>
      <c r="E33" s="55"/>
      <c r="F33" s="54"/>
      <c r="G33" s="55"/>
      <c r="H33" s="55"/>
      <c r="I33" s="56"/>
    </row>
    <row r="34" spans="1:9" ht="15.75" thickTop="1" x14ac:dyDescent="0.25"/>
  </sheetData>
  <sheetProtection algorithmName="SHA-512" hashValue="bA+dtedXF5hggXe9urrVkVqh7CoPJIzEOkOoZvBKI0QNGSw4has6DIr1lNh5ydqUHAVsYPgUoVWw/W0ICAf3oQ==" saltValue="LC8xJXtX3TZzp5J2hTHynQ==" spinCount="100000" sheet="1" objects="1" scenarios="1"/>
  <mergeCells count="9">
    <mergeCell ref="A1:I3"/>
    <mergeCell ref="D12:E12"/>
    <mergeCell ref="G12:H12"/>
    <mergeCell ref="G13:H32"/>
    <mergeCell ref="D13:E32"/>
    <mergeCell ref="D5:E5"/>
    <mergeCell ref="G5:H5"/>
    <mergeCell ref="A5:B5"/>
    <mergeCell ref="A7:B7"/>
  </mergeCell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B7E89-BAE7-4CC0-AA83-F5DAEC7F85F9}">
  <dimension ref="A1:R81"/>
  <sheetViews>
    <sheetView workbookViewId="0">
      <selection activeCell="M11" sqref="M11"/>
    </sheetView>
  </sheetViews>
  <sheetFormatPr defaultRowHeight="15" x14ac:dyDescent="0.25"/>
  <cols>
    <col min="1" max="1" width="9.140625" style="75"/>
    <col min="2" max="2" width="25" style="75" customWidth="1"/>
    <col min="3" max="3" width="8.5703125" style="75" customWidth="1"/>
    <col min="4" max="4" width="13.85546875" style="91" bestFit="1" customWidth="1"/>
    <col min="5" max="5" width="15.5703125" style="91" customWidth="1"/>
    <col min="6" max="6" width="11.5703125" style="91" customWidth="1"/>
    <col min="7" max="7" width="26.85546875" style="1" customWidth="1"/>
    <col min="8" max="8" width="13.7109375" style="197" customWidth="1"/>
    <col min="9" max="9" width="13" style="92" customWidth="1"/>
    <col min="10" max="10" width="9.140625" style="75"/>
    <col min="11" max="11" width="11.85546875" style="92" customWidth="1"/>
    <col min="12" max="12" width="16.7109375" style="75" customWidth="1"/>
    <col min="13" max="15" width="11.28515625" style="92" customWidth="1"/>
    <col min="16" max="16" width="12" style="75" bestFit="1" customWidth="1"/>
    <col min="17" max="16384" width="9.140625" style="75"/>
  </cols>
  <sheetData>
    <row r="1" spans="1:18" ht="15.75" customHeight="1" thickTop="1" x14ac:dyDescent="0.25">
      <c r="A1" s="209" t="s">
        <v>175</v>
      </c>
      <c r="B1" s="210"/>
      <c r="C1" s="210"/>
      <c r="D1" s="210"/>
      <c r="E1" s="210"/>
      <c r="F1" s="210"/>
      <c r="G1" s="210"/>
      <c r="H1" s="210"/>
      <c r="I1" s="210"/>
      <c r="J1" s="210"/>
      <c r="K1" s="210"/>
      <c r="L1" s="210"/>
      <c r="M1" s="210"/>
      <c r="N1" s="210"/>
      <c r="O1" s="210"/>
      <c r="P1" s="211"/>
      <c r="Q1" s="71"/>
      <c r="R1" s="71"/>
    </row>
    <row r="2" spans="1:18" ht="9.75" customHeight="1" x14ac:dyDescent="0.25">
      <c r="A2" s="212"/>
      <c r="B2" s="213"/>
      <c r="C2" s="213"/>
      <c r="D2" s="213"/>
      <c r="E2" s="213"/>
      <c r="F2" s="213"/>
      <c r="G2" s="213"/>
      <c r="H2" s="213"/>
      <c r="I2" s="213"/>
      <c r="J2" s="213"/>
      <c r="K2" s="213"/>
      <c r="L2" s="213"/>
      <c r="M2" s="213"/>
      <c r="N2" s="213"/>
      <c r="O2" s="213"/>
      <c r="P2" s="214"/>
      <c r="Q2" s="71"/>
      <c r="R2" s="71"/>
    </row>
    <row r="3" spans="1:18" ht="9" customHeight="1" thickBot="1" x14ac:dyDescent="0.3">
      <c r="A3" s="215"/>
      <c r="B3" s="216"/>
      <c r="C3" s="216"/>
      <c r="D3" s="216"/>
      <c r="E3" s="216"/>
      <c r="F3" s="216"/>
      <c r="G3" s="216"/>
      <c r="H3" s="216"/>
      <c r="I3" s="216"/>
      <c r="J3" s="216"/>
      <c r="K3" s="216"/>
      <c r="L3" s="216"/>
      <c r="M3" s="216"/>
      <c r="N3" s="216"/>
      <c r="O3" s="216"/>
      <c r="P3" s="217"/>
      <c r="Q3" s="71"/>
      <c r="R3" s="71"/>
    </row>
    <row r="4" spans="1:18" ht="15.75" thickTop="1" x14ac:dyDescent="0.25">
      <c r="A4" s="8"/>
      <c r="B4" s="8"/>
      <c r="C4" s="8"/>
      <c r="D4" s="107"/>
      <c r="E4" s="107"/>
      <c r="F4" s="107"/>
      <c r="G4" s="107"/>
      <c r="H4" s="108"/>
      <c r="I4" s="109"/>
      <c r="J4" s="8"/>
      <c r="K4" s="109"/>
      <c r="L4" s="8"/>
      <c r="M4" s="109"/>
      <c r="N4" s="109"/>
      <c r="O4" s="109"/>
      <c r="P4" s="71"/>
      <c r="Q4" s="71"/>
      <c r="R4" s="71"/>
    </row>
    <row r="5" spans="1:18" ht="31.5" customHeight="1" x14ac:dyDescent="0.45">
      <c r="A5" s="8"/>
      <c r="B5" s="110"/>
      <c r="C5" s="108" t="s">
        <v>197</v>
      </c>
      <c r="D5" s="111" t="s">
        <v>198</v>
      </c>
      <c r="E5" s="111"/>
      <c r="F5" s="107"/>
      <c r="G5" s="107"/>
      <c r="H5" s="108"/>
      <c r="I5" s="109"/>
      <c r="J5" s="8"/>
      <c r="K5" s="109"/>
      <c r="L5" s="8"/>
      <c r="M5" s="109"/>
      <c r="N5" s="109"/>
      <c r="O5" s="109"/>
      <c r="P5" s="71"/>
      <c r="Q5" s="71"/>
      <c r="R5" s="71"/>
    </row>
    <row r="6" spans="1:18" ht="16.5" customHeight="1" x14ac:dyDescent="0.25">
      <c r="A6" s="8"/>
      <c r="B6" s="8"/>
      <c r="C6" s="8"/>
      <c r="D6" s="107"/>
      <c r="E6" s="107"/>
      <c r="F6" s="107"/>
      <c r="G6" s="107"/>
      <c r="H6" s="108"/>
      <c r="I6" s="109"/>
      <c r="J6" s="8"/>
      <c r="K6" s="109"/>
      <c r="L6" s="8"/>
      <c r="M6" s="109"/>
      <c r="N6" s="109"/>
      <c r="O6" s="109"/>
      <c r="P6" s="71"/>
      <c r="Q6" s="71"/>
      <c r="R6" s="71"/>
    </row>
    <row r="7" spans="1:18" ht="46.5" customHeight="1" x14ac:dyDescent="0.45">
      <c r="A7" s="8"/>
      <c r="B7" s="112"/>
      <c r="C7" s="108" t="s">
        <v>197</v>
      </c>
      <c r="D7" s="111" t="s">
        <v>199</v>
      </c>
      <c r="E7" s="107"/>
      <c r="F7" s="107"/>
      <c r="G7" s="107"/>
      <c r="H7" s="108"/>
      <c r="I7" s="109"/>
      <c r="J7" s="8"/>
      <c r="K7" s="109"/>
      <c r="L7" s="8"/>
      <c r="M7" s="109"/>
      <c r="N7" s="109"/>
      <c r="O7" s="109"/>
      <c r="P7" s="71"/>
      <c r="Q7" s="71"/>
      <c r="R7" s="71"/>
    </row>
    <row r="8" spans="1:18" x14ac:dyDescent="0.25">
      <c r="A8" s="8"/>
      <c r="B8" s="8"/>
      <c r="C8" s="8"/>
      <c r="D8" s="107"/>
      <c r="E8" s="107"/>
      <c r="F8" s="107"/>
      <c r="G8" s="107"/>
      <c r="H8" s="108"/>
      <c r="I8" s="109"/>
      <c r="J8" s="8"/>
      <c r="K8" s="109"/>
      <c r="L8" s="8"/>
      <c r="M8" s="109"/>
      <c r="N8" s="109"/>
      <c r="O8" s="109"/>
      <c r="P8" s="71"/>
      <c r="Q8" s="71"/>
      <c r="R8" s="71"/>
    </row>
    <row r="9" spans="1:18" x14ac:dyDescent="0.25">
      <c r="A9" s="8"/>
      <c r="B9" s="8"/>
      <c r="C9" s="8"/>
      <c r="D9" s="107"/>
      <c r="E9" s="107"/>
      <c r="F9" s="107"/>
      <c r="G9" s="107"/>
      <c r="H9" s="108"/>
      <c r="I9" s="109"/>
      <c r="J9" s="8"/>
      <c r="K9" s="109"/>
      <c r="L9" s="8"/>
      <c r="M9" s="109"/>
      <c r="N9" s="109"/>
      <c r="O9" s="109"/>
      <c r="P9" s="71"/>
      <c r="Q9" s="71"/>
      <c r="R9" s="71"/>
    </row>
    <row r="10" spans="1:18" ht="18.75" customHeight="1" thickBot="1" x14ac:dyDescent="0.3">
      <c r="A10" s="263" t="s">
        <v>141</v>
      </c>
      <c r="B10" s="263"/>
      <c r="C10" s="8"/>
      <c r="D10" s="107"/>
      <c r="E10" s="107"/>
      <c r="F10" s="107"/>
      <c r="G10" s="107"/>
      <c r="H10" s="108"/>
      <c r="I10" s="109"/>
      <c r="J10" s="8"/>
      <c r="K10" s="109"/>
      <c r="L10" s="8"/>
      <c r="M10" s="109"/>
      <c r="N10" s="109"/>
      <c r="O10" s="109"/>
      <c r="P10" s="71"/>
      <c r="Q10" s="71"/>
      <c r="R10" s="71"/>
    </row>
    <row r="11" spans="1:18" s="79" customFormat="1" ht="36" customHeight="1" thickTop="1" x14ac:dyDescent="0.25">
      <c r="A11" s="200" t="s">
        <v>209</v>
      </c>
      <c r="B11" s="246"/>
      <c r="C11" s="246"/>
      <c r="D11" s="246"/>
      <c r="E11" s="246"/>
      <c r="F11" s="247"/>
      <c r="G11" s="93" t="s">
        <v>150</v>
      </c>
      <c r="H11" s="94" t="s">
        <v>63</v>
      </c>
      <c r="I11" s="95" t="s">
        <v>107</v>
      </c>
      <c r="J11" s="95" t="s">
        <v>108</v>
      </c>
      <c r="K11" s="95" t="s">
        <v>135</v>
      </c>
      <c r="L11" s="76" t="s">
        <v>148</v>
      </c>
      <c r="M11" s="76" t="s">
        <v>193</v>
      </c>
      <c r="N11" s="76" t="s">
        <v>194</v>
      </c>
      <c r="O11" s="76" t="s">
        <v>195</v>
      </c>
      <c r="P11" s="77" t="s">
        <v>196</v>
      </c>
      <c r="Q11" s="78"/>
      <c r="R11" s="78"/>
    </row>
    <row r="12" spans="1:18" x14ac:dyDescent="0.25">
      <c r="A12" s="248"/>
      <c r="B12" s="249"/>
      <c r="C12" s="249"/>
      <c r="D12" s="249"/>
      <c r="E12" s="249"/>
      <c r="F12" s="250"/>
      <c r="G12" s="96" t="s">
        <v>64</v>
      </c>
      <c r="H12" s="97">
        <v>802000</v>
      </c>
      <c r="I12" s="98">
        <v>10.5</v>
      </c>
      <c r="J12" s="99">
        <v>5.7500000000000002E-2</v>
      </c>
      <c r="K12" s="100">
        <v>2</v>
      </c>
      <c r="L12" s="59">
        <f>(((1-(1+J12)^-1000)/J12)*(-1*(PV(J12,K12,0,1))))*H12*I12</f>
        <v>130958915.69330266</v>
      </c>
      <c r="M12" s="60">
        <v>10.5</v>
      </c>
      <c r="N12" s="61">
        <v>5.7500000000000002E-2</v>
      </c>
      <c r="O12" s="62">
        <v>2</v>
      </c>
      <c r="P12" s="80">
        <f>(((1-(1+N12)^-1000)/N12)*(-1*(PV(N12,O12,0,1))))*H12*M12</f>
        <v>130958915.69330266</v>
      </c>
      <c r="Q12" s="71"/>
      <c r="R12" s="71"/>
    </row>
    <row r="13" spans="1:18" x14ac:dyDescent="0.25">
      <c r="A13" s="248"/>
      <c r="B13" s="249"/>
      <c r="C13" s="249"/>
      <c r="D13" s="249"/>
      <c r="E13" s="249"/>
      <c r="F13" s="250"/>
      <c r="G13" s="96" t="s">
        <v>65</v>
      </c>
      <c r="H13" s="97">
        <v>205800</v>
      </c>
      <c r="I13" s="98">
        <v>10.25</v>
      </c>
      <c r="J13" s="99">
        <v>5.2499999999999998E-2</v>
      </c>
      <c r="K13" s="100">
        <v>1</v>
      </c>
      <c r="L13" s="59">
        <f t="shared" ref="L13:L16" si="0">(((1-(1+J13)^-1000)/J13)*(-1*(PV(J13,K13,0,1))))*H13*I13</f>
        <v>38175771.971496433</v>
      </c>
      <c r="M13" s="60">
        <v>10.25</v>
      </c>
      <c r="N13" s="61">
        <v>5.2499999999999998E-2</v>
      </c>
      <c r="O13" s="62">
        <v>1</v>
      </c>
      <c r="P13" s="80">
        <f t="shared" ref="P13:P16" si="1">(((1-(1+N13)^-1000)/N13)*(-1*(PV(N13,O13,0,1))))*H13*M13</f>
        <v>38175771.971496433</v>
      </c>
      <c r="Q13" s="71"/>
      <c r="R13" s="71"/>
    </row>
    <row r="14" spans="1:18" x14ac:dyDescent="0.25">
      <c r="A14" s="248"/>
      <c r="B14" s="249"/>
      <c r="C14" s="249"/>
      <c r="D14" s="249"/>
      <c r="E14" s="249"/>
      <c r="F14" s="250"/>
      <c r="G14" s="96" t="s">
        <v>66</v>
      </c>
      <c r="H14" s="97">
        <v>310700</v>
      </c>
      <c r="I14" s="98">
        <v>10.25</v>
      </c>
      <c r="J14" s="99">
        <v>5.5E-2</v>
      </c>
      <c r="K14" s="100">
        <v>1.25</v>
      </c>
      <c r="L14" s="59">
        <f t="shared" si="0"/>
        <v>54154787.323075473</v>
      </c>
      <c r="M14" s="60">
        <v>10.25</v>
      </c>
      <c r="N14" s="61">
        <v>5.5E-2</v>
      </c>
      <c r="O14" s="62">
        <v>1.25</v>
      </c>
      <c r="P14" s="80">
        <f t="shared" si="1"/>
        <v>54154787.323075473</v>
      </c>
      <c r="Q14" s="71"/>
      <c r="R14" s="71"/>
    </row>
    <row r="15" spans="1:18" x14ac:dyDescent="0.25">
      <c r="A15" s="248"/>
      <c r="B15" s="249"/>
      <c r="C15" s="249"/>
      <c r="D15" s="249"/>
      <c r="E15" s="249"/>
      <c r="F15" s="250"/>
      <c r="G15" s="96" t="s">
        <v>67</v>
      </c>
      <c r="H15" s="97">
        <v>390800</v>
      </c>
      <c r="I15" s="98">
        <v>10</v>
      </c>
      <c r="J15" s="99">
        <v>5.5E-2</v>
      </c>
      <c r="K15" s="100">
        <v>1.25</v>
      </c>
      <c r="L15" s="59">
        <f t="shared" si="0"/>
        <v>66454790.161815241</v>
      </c>
      <c r="M15" s="60">
        <v>10</v>
      </c>
      <c r="N15" s="61">
        <v>5.5E-2</v>
      </c>
      <c r="O15" s="62">
        <v>1.25</v>
      </c>
      <c r="P15" s="80">
        <f t="shared" si="1"/>
        <v>66454790.161815241</v>
      </c>
      <c r="Q15" s="71"/>
      <c r="R15" s="71"/>
    </row>
    <row r="16" spans="1:18" x14ac:dyDescent="0.25">
      <c r="A16" s="248"/>
      <c r="B16" s="249"/>
      <c r="C16" s="249"/>
      <c r="D16" s="249"/>
      <c r="E16" s="249"/>
      <c r="F16" s="250"/>
      <c r="G16" s="96" t="s">
        <v>68</v>
      </c>
      <c r="H16" s="97">
        <v>192600</v>
      </c>
      <c r="I16" s="98">
        <v>10.25</v>
      </c>
      <c r="J16" s="99">
        <v>5.2499999999999998E-2</v>
      </c>
      <c r="K16" s="100">
        <v>1</v>
      </c>
      <c r="L16" s="59">
        <f t="shared" si="0"/>
        <v>35727180.183237195</v>
      </c>
      <c r="M16" s="60">
        <v>10.25</v>
      </c>
      <c r="N16" s="61">
        <v>5.2499999999999998E-2</v>
      </c>
      <c r="O16" s="62">
        <v>1</v>
      </c>
      <c r="P16" s="80">
        <f t="shared" si="1"/>
        <v>35727180.183237195</v>
      </c>
      <c r="Q16" s="71"/>
      <c r="R16" s="71"/>
    </row>
    <row r="17" spans="1:18" ht="15.75" thickBot="1" x14ac:dyDescent="0.3">
      <c r="A17" s="248"/>
      <c r="B17" s="249"/>
      <c r="C17" s="249"/>
      <c r="D17" s="249"/>
      <c r="E17" s="249"/>
      <c r="F17" s="250"/>
      <c r="G17" s="101" t="s">
        <v>56</v>
      </c>
      <c r="H17" s="102"/>
      <c r="I17" s="103">
        <v>6.8000000000000005E-2</v>
      </c>
      <c r="J17" s="104"/>
      <c r="K17" s="63">
        <v>6.8000000000000005E-2</v>
      </c>
      <c r="L17" s="105">
        <f>SUM(L12:L16)</f>
        <v>325471445.33292699</v>
      </c>
      <c r="M17" s="106"/>
      <c r="N17" s="102"/>
      <c r="O17" s="102"/>
      <c r="P17" s="81">
        <f>SUM(P12:P16)</f>
        <v>325471445.33292699</v>
      </c>
      <c r="Q17" s="71"/>
      <c r="R17" s="71"/>
    </row>
    <row r="18" spans="1:18" ht="16.5" thickTop="1" thickBot="1" x14ac:dyDescent="0.3">
      <c r="A18" s="251"/>
      <c r="B18" s="252"/>
      <c r="C18" s="252"/>
      <c r="D18" s="252"/>
      <c r="E18" s="252"/>
      <c r="F18" s="253"/>
      <c r="G18" s="8"/>
      <c r="H18" s="109"/>
      <c r="I18" s="82"/>
      <c r="J18" s="72"/>
      <c r="K18" s="82"/>
      <c r="L18" s="83"/>
      <c r="M18" s="84"/>
      <c r="N18" s="74"/>
      <c r="O18" s="74"/>
      <c r="P18" s="83"/>
      <c r="Q18" s="71"/>
      <c r="R18" s="71"/>
    </row>
    <row r="19" spans="1:18" ht="45.75" customHeight="1" thickTop="1" x14ac:dyDescent="0.25">
      <c r="A19" s="245" t="s">
        <v>211</v>
      </c>
      <c r="B19" s="246"/>
      <c r="C19" s="246"/>
      <c r="D19" s="246"/>
      <c r="E19" s="246"/>
      <c r="F19" s="247"/>
      <c r="G19" s="8"/>
      <c r="H19" s="109"/>
      <c r="I19" s="82"/>
      <c r="J19" s="72"/>
      <c r="K19" s="82"/>
      <c r="L19" s="85"/>
      <c r="M19" s="265"/>
      <c r="N19" s="265"/>
      <c r="O19" s="265"/>
      <c r="P19" s="265"/>
      <c r="Q19" s="71"/>
      <c r="R19" s="71"/>
    </row>
    <row r="20" spans="1:18" x14ac:dyDescent="0.25">
      <c r="A20" s="248"/>
      <c r="B20" s="249"/>
      <c r="C20" s="249"/>
      <c r="D20" s="249"/>
      <c r="E20" s="249"/>
      <c r="F20" s="250"/>
      <c r="G20" s="8"/>
      <c r="H20" s="109"/>
      <c r="I20" s="82"/>
      <c r="J20" s="72"/>
      <c r="K20" s="82"/>
      <c r="L20" s="83"/>
      <c r="M20" s="84"/>
      <c r="N20" s="74"/>
      <c r="O20" s="74"/>
      <c r="P20" s="83"/>
      <c r="Q20" s="71"/>
      <c r="R20" s="71"/>
    </row>
    <row r="21" spans="1:18" x14ac:dyDescent="0.25">
      <c r="A21" s="248"/>
      <c r="B21" s="249"/>
      <c r="C21" s="249"/>
      <c r="D21" s="249"/>
      <c r="E21" s="249"/>
      <c r="F21" s="250"/>
      <c r="G21" s="8"/>
      <c r="H21" s="109"/>
      <c r="I21" s="82"/>
      <c r="J21" s="72"/>
      <c r="K21" s="82"/>
      <c r="L21" s="83"/>
      <c r="M21" s="84"/>
      <c r="N21" s="74"/>
      <c r="O21" s="74"/>
      <c r="P21" s="83"/>
      <c r="Q21" s="71"/>
      <c r="R21" s="71"/>
    </row>
    <row r="22" spans="1:18" ht="56.25" customHeight="1" thickBot="1" x14ac:dyDescent="0.3">
      <c r="A22" s="251"/>
      <c r="B22" s="252"/>
      <c r="C22" s="252"/>
      <c r="D22" s="252"/>
      <c r="E22" s="252"/>
      <c r="F22" s="253"/>
      <c r="G22" s="8"/>
      <c r="H22" s="109"/>
      <c r="I22" s="82"/>
      <c r="J22" s="72"/>
      <c r="K22" s="82"/>
      <c r="L22" s="83"/>
      <c r="M22" s="84"/>
      <c r="N22" s="74"/>
      <c r="O22" s="74"/>
      <c r="P22" s="83"/>
      <c r="Q22" s="71"/>
      <c r="R22" s="71"/>
    </row>
    <row r="23" spans="1:18" ht="15.75" thickTop="1" x14ac:dyDescent="0.25">
      <c r="A23" s="8"/>
      <c r="B23" s="8"/>
      <c r="C23" s="8"/>
      <c r="D23" s="107"/>
      <c r="E23" s="107"/>
      <c r="F23" s="107"/>
      <c r="G23" s="8"/>
      <c r="H23" s="109"/>
      <c r="I23" s="73"/>
      <c r="J23" s="72"/>
      <c r="K23" s="73"/>
      <c r="L23" s="71"/>
      <c r="M23" s="74"/>
      <c r="N23" s="74"/>
      <c r="O23" s="74"/>
      <c r="P23" s="71"/>
      <c r="Q23" s="71"/>
      <c r="R23" s="71"/>
    </row>
    <row r="24" spans="1:18" ht="23.25" customHeight="1" thickBot="1" x14ac:dyDescent="0.3">
      <c r="A24" s="264" t="s">
        <v>178</v>
      </c>
      <c r="B24" s="264"/>
      <c r="C24" s="8"/>
      <c r="D24" s="107"/>
      <c r="E24" s="107"/>
      <c r="F24" s="107"/>
      <c r="G24" s="8"/>
      <c r="H24" s="109"/>
      <c r="I24" s="86"/>
      <c r="J24" s="72"/>
      <c r="K24" s="73"/>
      <c r="L24" s="71"/>
      <c r="M24" s="74"/>
      <c r="N24" s="74"/>
      <c r="O24" s="74"/>
      <c r="P24" s="71"/>
      <c r="Q24" s="71"/>
      <c r="R24" s="71"/>
    </row>
    <row r="25" spans="1:18" ht="30" customHeight="1" thickTop="1" thickBot="1" x14ac:dyDescent="0.3">
      <c r="A25" s="266" t="s">
        <v>210</v>
      </c>
      <c r="B25" s="255"/>
      <c r="C25" s="255"/>
      <c r="D25" s="255"/>
      <c r="E25" s="255"/>
      <c r="F25" s="256"/>
      <c r="G25" s="193" t="s">
        <v>151</v>
      </c>
      <c r="H25" s="193" t="s">
        <v>148</v>
      </c>
      <c r="I25" s="87" t="s">
        <v>149</v>
      </c>
      <c r="J25" s="72"/>
      <c r="K25" s="88"/>
      <c r="L25" s="71"/>
      <c r="M25" s="74"/>
      <c r="N25" s="74"/>
      <c r="O25" s="74"/>
      <c r="P25" s="71"/>
      <c r="Q25" s="71"/>
      <c r="R25" s="71"/>
    </row>
    <row r="26" spans="1:18" ht="31.5" thickTop="1" thickBot="1" x14ac:dyDescent="0.3">
      <c r="A26" s="257"/>
      <c r="B26" s="258"/>
      <c r="C26" s="258"/>
      <c r="D26" s="258"/>
      <c r="E26" s="258"/>
      <c r="F26" s="259"/>
      <c r="G26" s="113" t="s">
        <v>177</v>
      </c>
      <c r="H26" s="114">
        <v>193650</v>
      </c>
      <c r="I26" s="64">
        <v>193650</v>
      </c>
      <c r="J26" s="72"/>
      <c r="K26" s="88"/>
      <c r="L26" s="71"/>
      <c r="M26" s="74"/>
      <c r="N26" s="74"/>
      <c r="O26" s="74"/>
      <c r="P26" s="71"/>
      <c r="Q26" s="71"/>
      <c r="R26" s="71"/>
    </row>
    <row r="27" spans="1:18" ht="16.5" thickTop="1" thickBot="1" x14ac:dyDescent="0.3">
      <c r="A27" s="260"/>
      <c r="B27" s="261"/>
      <c r="C27" s="261"/>
      <c r="D27" s="261"/>
      <c r="E27" s="261"/>
      <c r="F27" s="262"/>
      <c r="G27" s="194"/>
      <c r="H27" s="195"/>
      <c r="I27" s="89"/>
      <c r="J27" s="72"/>
      <c r="K27" s="88"/>
      <c r="L27" s="71"/>
      <c r="M27" s="74"/>
      <c r="N27" s="74"/>
      <c r="O27" s="74"/>
      <c r="P27" s="71"/>
      <c r="Q27" s="71"/>
      <c r="R27" s="71"/>
    </row>
    <row r="28" spans="1:18" ht="15.75" thickTop="1" x14ac:dyDescent="0.25">
      <c r="A28" s="254" t="s">
        <v>205</v>
      </c>
      <c r="B28" s="255"/>
      <c r="C28" s="255"/>
      <c r="D28" s="255"/>
      <c r="E28" s="255"/>
      <c r="F28" s="256"/>
      <c r="G28" s="194"/>
      <c r="H28" s="195"/>
      <c r="I28" s="89"/>
      <c r="J28" s="72"/>
      <c r="K28" s="88"/>
      <c r="L28" s="71"/>
      <c r="M28" s="74"/>
      <c r="N28" s="74"/>
      <c r="O28" s="74"/>
      <c r="P28" s="71"/>
      <c r="Q28" s="71"/>
      <c r="R28" s="71"/>
    </row>
    <row r="29" spans="1:18" x14ac:dyDescent="0.25">
      <c r="A29" s="257"/>
      <c r="B29" s="258"/>
      <c r="C29" s="258"/>
      <c r="D29" s="258"/>
      <c r="E29" s="258"/>
      <c r="F29" s="259"/>
      <c r="G29" s="194"/>
      <c r="H29" s="195"/>
      <c r="I29" s="89"/>
      <c r="J29" s="72"/>
      <c r="K29" s="88"/>
      <c r="L29" s="71"/>
      <c r="M29" s="74"/>
      <c r="N29" s="74"/>
      <c r="O29" s="74"/>
      <c r="P29" s="71"/>
      <c r="Q29" s="71"/>
      <c r="R29" s="71"/>
    </row>
    <row r="30" spans="1:18" x14ac:dyDescent="0.25">
      <c r="A30" s="257"/>
      <c r="B30" s="258"/>
      <c r="C30" s="258"/>
      <c r="D30" s="258"/>
      <c r="E30" s="258"/>
      <c r="F30" s="259"/>
      <c r="G30" s="194"/>
      <c r="H30" s="195"/>
      <c r="I30" s="89"/>
      <c r="J30" s="72"/>
      <c r="K30" s="88"/>
      <c r="L30" s="71"/>
      <c r="M30" s="74"/>
      <c r="N30" s="74"/>
      <c r="O30" s="74"/>
      <c r="P30" s="71"/>
      <c r="Q30" s="71"/>
      <c r="R30" s="71"/>
    </row>
    <row r="31" spans="1:18" x14ac:dyDescent="0.25">
      <c r="A31" s="257"/>
      <c r="B31" s="258"/>
      <c r="C31" s="258"/>
      <c r="D31" s="258"/>
      <c r="E31" s="258"/>
      <c r="F31" s="259"/>
      <c r="G31" s="194"/>
      <c r="H31" s="195"/>
      <c r="I31" s="89"/>
      <c r="J31" s="72"/>
      <c r="K31" s="88"/>
      <c r="L31" s="71"/>
      <c r="M31" s="74"/>
      <c r="N31" s="74"/>
      <c r="O31" s="74"/>
      <c r="P31" s="71"/>
      <c r="Q31" s="71"/>
      <c r="R31" s="71"/>
    </row>
    <row r="32" spans="1:18" x14ac:dyDescent="0.25">
      <c r="A32" s="257"/>
      <c r="B32" s="258"/>
      <c r="C32" s="258"/>
      <c r="D32" s="258"/>
      <c r="E32" s="258"/>
      <c r="F32" s="259"/>
      <c r="G32" s="194"/>
      <c r="H32" s="195"/>
      <c r="I32" s="89"/>
      <c r="J32" s="72"/>
      <c r="K32" s="88"/>
      <c r="L32" s="71"/>
      <c r="M32" s="74"/>
      <c r="N32" s="74"/>
      <c r="O32" s="74"/>
      <c r="P32" s="71"/>
      <c r="Q32" s="71"/>
      <c r="R32" s="71"/>
    </row>
    <row r="33" spans="1:18" ht="15.75" thickBot="1" x14ac:dyDescent="0.3">
      <c r="A33" s="260"/>
      <c r="B33" s="261"/>
      <c r="C33" s="261"/>
      <c r="D33" s="261"/>
      <c r="E33" s="261"/>
      <c r="F33" s="262"/>
      <c r="G33" s="194"/>
      <c r="H33" s="195"/>
      <c r="I33" s="89"/>
      <c r="J33" s="72"/>
      <c r="K33" s="88"/>
      <c r="L33" s="71"/>
      <c r="M33" s="74"/>
      <c r="N33" s="74"/>
      <c r="O33" s="74"/>
      <c r="P33" s="71"/>
      <c r="Q33" s="71"/>
      <c r="R33" s="71"/>
    </row>
    <row r="34" spans="1:18" ht="15.75" thickTop="1" x14ac:dyDescent="0.25">
      <c r="A34" s="198"/>
      <c r="B34" s="198"/>
      <c r="C34" s="198"/>
      <c r="D34" s="198"/>
      <c r="E34" s="198"/>
      <c r="F34" s="198"/>
      <c r="G34" s="194"/>
      <c r="H34" s="195"/>
      <c r="I34" s="89"/>
      <c r="J34" s="72"/>
      <c r="K34" s="88"/>
      <c r="L34" s="71"/>
      <c r="M34" s="74"/>
      <c r="N34" s="74"/>
      <c r="O34" s="74"/>
      <c r="P34" s="71"/>
      <c r="Q34" s="71"/>
      <c r="R34" s="71"/>
    </row>
    <row r="35" spans="1:18" x14ac:dyDescent="0.25">
      <c r="A35" s="8"/>
      <c r="B35" s="8"/>
      <c r="C35" s="198"/>
      <c r="D35" s="198"/>
      <c r="E35" s="198"/>
      <c r="F35" s="198"/>
      <c r="G35" s="194"/>
      <c r="H35" s="195"/>
      <c r="I35" s="89"/>
      <c r="J35" s="72"/>
      <c r="K35" s="88"/>
      <c r="L35" s="71"/>
      <c r="M35" s="74"/>
      <c r="N35" s="74"/>
      <c r="O35" s="74"/>
      <c r="P35" s="71"/>
      <c r="Q35" s="71"/>
      <c r="R35" s="71"/>
    </row>
    <row r="36" spans="1:18" ht="21" customHeight="1" thickBot="1" x14ac:dyDescent="0.3">
      <c r="A36" s="264" t="s">
        <v>142</v>
      </c>
      <c r="B36" s="264"/>
      <c r="C36" s="8"/>
      <c r="D36" s="107"/>
      <c r="E36" s="107"/>
      <c r="F36" s="107"/>
      <c r="G36" s="107"/>
      <c r="H36" s="108"/>
      <c r="I36" s="74"/>
      <c r="J36" s="71"/>
      <c r="K36" s="74"/>
      <c r="L36" s="71"/>
      <c r="M36" s="74"/>
      <c r="N36" s="74"/>
      <c r="O36" s="74"/>
      <c r="P36" s="71"/>
      <c r="Q36" s="71"/>
      <c r="R36" s="71"/>
    </row>
    <row r="37" spans="1:18" ht="16.5" customHeight="1" thickTop="1" x14ac:dyDescent="0.25">
      <c r="A37" s="200" t="s">
        <v>210</v>
      </c>
      <c r="B37" s="246"/>
      <c r="C37" s="246"/>
      <c r="D37" s="246"/>
      <c r="E37" s="246"/>
      <c r="F37" s="247"/>
      <c r="G37" s="196" t="s">
        <v>151</v>
      </c>
      <c r="H37" s="196" t="s">
        <v>148</v>
      </c>
      <c r="I37" s="90" t="s">
        <v>149</v>
      </c>
      <c r="J37" s="71"/>
      <c r="K37" s="74"/>
      <c r="L37" s="71"/>
      <c r="M37" s="74"/>
      <c r="N37" s="74"/>
      <c r="O37" s="74"/>
      <c r="P37" s="71"/>
      <c r="Q37" s="71"/>
      <c r="R37" s="71"/>
    </row>
    <row r="38" spans="1:18" ht="15.75" customHeight="1" x14ac:dyDescent="0.25">
      <c r="A38" s="248"/>
      <c r="B38" s="249"/>
      <c r="C38" s="249"/>
      <c r="D38" s="249"/>
      <c r="E38" s="249"/>
      <c r="F38" s="250"/>
      <c r="G38" t="s">
        <v>152</v>
      </c>
      <c r="H38" s="115">
        <v>0.01</v>
      </c>
      <c r="I38" s="65">
        <v>0.01</v>
      </c>
      <c r="J38" s="71"/>
      <c r="K38" s="74"/>
      <c r="L38" s="71"/>
      <c r="M38" s="74"/>
      <c r="N38" s="74"/>
      <c r="O38" s="74"/>
      <c r="P38" s="71"/>
      <c r="Q38" s="71"/>
      <c r="R38" s="71"/>
    </row>
    <row r="39" spans="1:18" x14ac:dyDescent="0.25">
      <c r="A39" s="248"/>
      <c r="B39" s="249"/>
      <c r="C39" s="249"/>
      <c r="D39" s="249"/>
      <c r="E39" s="249"/>
      <c r="F39" s="250"/>
      <c r="G39" t="s">
        <v>69</v>
      </c>
      <c r="H39" s="115">
        <v>5.0000000000000001E-3</v>
      </c>
      <c r="I39" s="65">
        <v>5.0000000000000001E-3</v>
      </c>
      <c r="J39" s="71"/>
      <c r="K39" s="74"/>
      <c r="L39" s="71"/>
      <c r="M39" s="74"/>
      <c r="N39" s="74"/>
      <c r="O39" s="74"/>
      <c r="P39" s="71"/>
      <c r="Q39" s="71"/>
      <c r="R39" s="71"/>
    </row>
    <row r="40" spans="1:18" x14ac:dyDescent="0.25">
      <c r="A40" s="248"/>
      <c r="B40" s="249"/>
      <c r="C40" s="249"/>
      <c r="D40" s="249"/>
      <c r="E40" s="249"/>
      <c r="F40" s="250"/>
      <c r="G40" t="s">
        <v>70</v>
      </c>
      <c r="H40" s="116">
        <f>'Detailed Cash flow'!AS52*-1</f>
        <v>10532951</v>
      </c>
      <c r="I40" s="66">
        <v>10532951</v>
      </c>
      <c r="J40" s="71"/>
      <c r="K40" s="74"/>
      <c r="L40" s="71"/>
      <c r="M40" s="74"/>
      <c r="N40" s="74"/>
      <c r="O40" s="74"/>
      <c r="P40" s="71"/>
      <c r="Q40" s="71"/>
      <c r="R40" s="71"/>
    </row>
    <row r="41" spans="1:18" x14ac:dyDescent="0.25">
      <c r="A41" s="248"/>
      <c r="B41" s="249"/>
      <c r="C41" s="249"/>
      <c r="D41" s="249"/>
      <c r="E41" s="249"/>
      <c r="F41" s="250"/>
      <c r="G41" t="s">
        <v>71</v>
      </c>
      <c r="H41" s="116">
        <v>1150000</v>
      </c>
      <c r="I41" s="66">
        <v>1150000</v>
      </c>
      <c r="J41" s="71"/>
      <c r="K41" s="74"/>
      <c r="L41" s="71"/>
      <c r="M41" s="74"/>
      <c r="N41" s="74"/>
      <c r="O41" s="74"/>
      <c r="P41" s="71"/>
      <c r="Q41" s="71"/>
      <c r="R41" s="71"/>
    </row>
    <row r="42" spans="1:18" x14ac:dyDescent="0.25">
      <c r="A42" s="248"/>
      <c r="B42" s="249"/>
      <c r="C42" s="249"/>
      <c r="D42" s="249"/>
      <c r="E42" s="249"/>
      <c r="F42" s="250"/>
      <c r="G42" t="s">
        <v>64</v>
      </c>
      <c r="H42" s="98">
        <v>57.62</v>
      </c>
      <c r="I42" s="67">
        <v>57.62</v>
      </c>
      <c r="J42" s="71"/>
      <c r="K42" s="74"/>
      <c r="L42" s="71"/>
      <c r="M42" s="74"/>
      <c r="N42" s="74"/>
      <c r="O42" s="74"/>
      <c r="P42" s="71"/>
      <c r="Q42" s="71"/>
      <c r="R42" s="71"/>
    </row>
    <row r="43" spans="1:18" x14ac:dyDescent="0.25">
      <c r="A43" s="248"/>
      <c r="B43" s="249"/>
      <c r="C43" s="249"/>
      <c r="D43" s="249"/>
      <c r="E43" s="249"/>
      <c r="F43" s="250"/>
      <c r="G43" t="s">
        <v>65</v>
      </c>
      <c r="H43" s="98">
        <v>68.27</v>
      </c>
      <c r="I43" s="67">
        <v>68.27</v>
      </c>
      <c r="J43" s="71"/>
      <c r="K43" s="74"/>
      <c r="L43" s="71"/>
      <c r="M43" s="74"/>
      <c r="N43" s="74"/>
      <c r="O43" s="74"/>
      <c r="P43" s="71"/>
      <c r="Q43" s="71"/>
      <c r="R43" s="71"/>
    </row>
    <row r="44" spans="1:18" x14ac:dyDescent="0.25">
      <c r="A44" s="248"/>
      <c r="B44" s="249"/>
      <c r="C44" s="249"/>
      <c r="D44" s="249"/>
      <c r="E44" s="249"/>
      <c r="F44" s="250"/>
      <c r="G44" t="s">
        <v>66</v>
      </c>
      <c r="H44" s="98">
        <v>61.28</v>
      </c>
      <c r="I44" s="67">
        <v>61.28</v>
      </c>
      <c r="J44" s="71"/>
      <c r="K44" s="74"/>
      <c r="L44" s="71"/>
      <c r="M44" s="74"/>
      <c r="N44" s="74"/>
      <c r="O44" s="74"/>
      <c r="P44" s="71"/>
      <c r="Q44" s="71"/>
      <c r="R44" s="71"/>
    </row>
    <row r="45" spans="1:18" x14ac:dyDescent="0.25">
      <c r="A45" s="248"/>
      <c r="B45" s="249"/>
      <c r="C45" s="249"/>
      <c r="D45" s="249"/>
      <c r="E45" s="249"/>
      <c r="F45" s="250"/>
      <c r="G45" t="s">
        <v>67</v>
      </c>
      <c r="H45" s="98">
        <v>60.32</v>
      </c>
      <c r="I45" s="67">
        <v>60.32</v>
      </c>
      <c r="J45" s="71"/>
      <c r="K45" s="74"/>
      <c r="L45" s="71"/>
      <c r="M45" s="74"/>
      <c r="N45" s="74"/>
      <c r="O45" s="74"/>
      <c r="P45" s="71"/>
      <c r="Q45" s="71"/>
      <c r="R45" s="71"/>
    </row>
    <row r="46" spans="1:18" x14ac:dyDescent="0.25">
      <c r="A46" s="248"/>
      <c r="B46" s="249"/>
      <c r="C46" s="249"/>
      <c r="D46" s="249"/>
      <c r="E46" s="249"/>
      <c r="F46" s="250"/>
      <c r="G46" t="s">
        <v>68</v>
      </c>
      <c r="H46" s="98">
        <v>67.819999999999993</v>
      </c>
      <c r="I46" s="67">
        <v>67.819999999999993</v>
      </c>
      <c r="J46" s="71"/>
      <c r="K46" s="74"/>
      <c r="L46" s="71"/>
      <c r="M46" s="74"/>
      <c r="N46" s="74"/>
      <c r="O46" s="74"/>
      <c r="P46" s="71"/>
      <c r="Q46" s="71"/>
      <c r="R46" s="71"/>
    </row>
    <row r="47" spans="1:18" x14ac:dyDescent="0.25">
      <c r="A47" s="248"/>
      <c r="B47" s="249"/>
      <c r="C47" s="249"/>
      <c r="D47" s="249"/>
      <c r="E47" s="249"/>
      <c r="F47" s="250"/>
      <c r="G47" t="s">
        <v>72</v>
      </c>
      <c r="H47" s="117">
        <v>0.05</v>
      </c>
      <c r="I47" s="68">
        <v>0.05</v>
      </c>
      <c r="J47" s="71"/>
      <c r="K47" s="74"/>
      <c r="L47" s="71"/>
      <c r="M47" s="74"/>
      <c r="N47" s="74"/>
      <c r="O47" s="74"/>
      <c r="P47" s="71"/>
      <c r="Q47" s="71"/>
      <c r="R47" s="71"/>
    </row>
    <row r="48" spans="1:18" x14ac:dyDescent="0.25">
      <c r="A48" s="248"/>
      <c r="B48" s="249"/>
      <c r="C48" s="249"/>
      <c r="D48" s="249"/>
      <c r="E48" s="249"/>
      <c r="F48" s="250"/>
      <c r="G48" t="s">
        <v>73</v>
      </c>
      <c r="H48" s="117">
        <v>0.02</v>
      </c>
      <c r="I48" s="68">
        <v>0.02</v>
      </c>
      <c r="J48" s="71"/>
      <c r="K48" s="74"/>
      <c r="L48" s="71"/>
      <c r="M48" s="74"/>
      <c r="N48" s="74"/>
      <c r="O48" s="74"/>
      <c r="P48" s="71"/>
      <c r="Q48" s="71"/>
      <c r="R48" s="71"/>
    </row>
    <row r="49" spans="1:18" x14ac:dyDescent="0.25">
      <c r="A49" s="248"/>
      <c r="B49" s="249"/>
      <c r="C49" s="249"/>
      <c r="D49" s="249"/>
      <c r="E49" s="249"/>
      <c r="F49" s="250"/>
      <c r="G49"/>
      <c r="H49" s="118"/>
      <c r="I49" s="69"/>
      <c r="J49" s="71"/>
      <c r="K49" s="74"/>
      <c r="L49" s="71"/>
      <c r="M49" s="74"/>
      <c r="N49" s="74"/>
      <c r="O49" s="74"/>
      <c r="P49" s="71"/>
      <c r="Q49" s="71"/>
      <c r="R49" s="71"/>
    </row>
    <row r="50" spans="1:18" x14ac:dyDescent="0.25">
      <c r="A50" s="248"/>
      <c r="B50" s="249"/>
      <c r="C50" s="249"/>
      <c r="D50" s="249"/>
      <c r="E50" s="249"/>
      <c r="F50" s="250"/>
      <c r="G50" t="s">
        <v>74</v>
      </c>
      <c r="H50" s="116">
        <f>'Detailed Cash flow'!AS68*-1</f>
        <v>1444999.9999999998</v>
      </c>
      <c r="I50" s="66">
        <v>1445000</v>
      </c>
      <c r="J50" s="71"/>
      <c r="K50" s="74"/>
      <c r="L50" s="71"/>
      <c r="M50" s="74"/>
      <c r="N50" s="74"/>
      <c r="O50" s="74"/>
      <c r="P50" s="71"/>
      <c r="Q50" s="71"/>
      <c r="R50" s="71"/>
    </row>
    <row r="51" spans="1:18" x14ac:dyDescent="0.25">
      <c r="A51" s="248"/>
      <c r="B51" s="249"/>
      <c r="C51" s="249"/>
      <c r="D51" s="249"/>
      <c r="E51" s="249"/>
      <c r="F51" s="250"/>
      <c r="G51" t="s">
        <v>75</v>
      </c>
      <c r="H51" s="116">
        <f>'Detailed Cash flow'!AS69*-1</f>
        <v>2499999.9999999986</v>
      </c>
      <c r="I51" s="66">
        <v>2500000</v>
      </c>
      <c r="J51" s="71"/>
      <c r="K51" s="74"/>
      <c r="L51" s="71"/>
      <c r="M51" s="74"/>
      <c r="N51" s="74"/>
      <c r="O51" s="74"/>
      <c r="P51" s="71"/>
      <c r="Q51" s="71"/>
      <c r="R51" s="71"/>
    </row>
    <row r="52" spans="1:18" x14ac:dyDescent="0.25">
      <c r="A52" s="248"/>
      <c r="B52" s="249"/>
      <c r="C52" s="249"/>
      <c r="D52" s="249"/>
      <c r="E52" s="249"/>
      <c r="F52" s="250"/>
      <c r="G52" t="s">
        <v>76</v>
      </c>
      <c r="H52" s="116">
        <f>'Detailed Cash flow'!AS70*-1</f>
        <v>5232000.0000000037</v>
      </c>
      <c r="I52" s="66">
        <v>5232000</v>
      </c>
      <c r="J52" s="71"/>
      <c r="K52" s="74"/>
      <c r="L52" s="71"/>
      <c r="M52" s="74"/>
      <c r="N52" s="74"/>
      <c r="O52" s="74"/>
      <c r="P52" s="71"/>
      <c r="Q52" s="71"/>
      <c r="R52" s="71"/>
    </row>
    <row r="53" spans="1:18" x14ac:dyDescent="0.25">
      <c r="A53" s="248"/>
      <c r="B53" s="249"/>
      <c r="C53" s="249"/>
      <c r="D53" s="249"/>
      <c r="E53" s="249"/>
      <c r="F53" s="250"/>
      <c r="G53" t="s">
        <v>77</v>
      </c>
      <c r="H53" s="116">
        <f>'Detailed Cash flow'!AS71*-1</f>
        <v>44299999.999999955</v>
      </c>
      <c r="I53" s="66">
        <v>44300000</v>
      </c>
      <c r="J53" s="71"/>
      <c r="K53" s="74"/>
      <c r="L53" s="71"/>
      <c r="M53" s="74"/>
      <c r="N53" s="74"/>
      <c r="O53" s="74"/>
      <c r="P53" s="71"/>
      <c r="Q53" s="71"/>
      <c r="R53" s="71"/>
    </row>
    <row r="54" spans="1:18" ht="15.75" thickBot="1" x14ac:dyDescent="0.3">
      <c r="A54" s="248"/>
      <c r="B54" s="249"/>
      <c r="C54" s="249"/>
      <c r="D54" s="249"/>
      <c r="E54" s="249"/>
      <c r="F54" s="250"/>
      <c r="G54" t="s">
        <v>78</v>
      </c>
      <c r="H54" s="116">
        <f>'Detailed Cash flow'!AS72*-1</f>
        <v>28491248.999999989</v>
      </c>
      <c r="I54" s="66">
        <v>28491249</v>
      </c>
      <c r="J54" s="71"/>
      <c r="K54" s="74"/>
      <c r="L54" s="71"/>
      <c r="M54" s="74"/>
      <c r="N54" s="74"/>
      <c r="O54" s="74"/>
      <c r="P54" s="71"/>
      <c r="Q54" s="71"/>
      <c r="R54" s="71"/>
    </row>
    <row r="55" spans="1:18" ht="15" customHeight="1" thickTop="1" x14ac:dyDescent="0.25">
      <c r="A55" s="245" t="s">
        <v>206</v>
      </c>
      <c r="B55" s="246"/>
      <c r="C55" s="246"/>
      <c r="D55" s="246"/>
      <c r="E55" s="246"/>
      <c r="F55" s="247"/>
      <c r="G55" t="s">
        <v>79</v>
      </c>
      <c r="H55" s="116">
        <f>'Detailed Cash flow'!AS73*-1</f>
        <v>4984999.9999999953</v>
      </c>
      <c r="I55" s="66">
        <v>4985000</v>
      </c>
      <c r="J55" s="71"/>
      <c r="K55" s="74"/>
      <c r="L55" s="71"/>
      <c r="M55" s="74"/>
      <c r="N55" s="74"/>
      <c r="O55" s="74"/>
      <c r="P55" s="71"/>
      <c r="Q55" s="71"/>
      <c r="R55" s="71"/>
    </row>
    <row r="56" spans="1:18" x14ac:dyDescent="0.25">
      <c r="A56" s="248"/>
      <c r="B56" s="249"/>
      <c r="C56" s="249"/>
      <c r="D56" s="249"/>
      <c r="E56" s="249"/>
      <c r="F56" s="250"/>
      <c r="G56" t="s">
        <v>80</v>
      </c>
      <c r="H56" s="116">
        <f>'Detailed Cash flow'!AS74*-1</f>
        <v>4819999.9999999981</v>
      </c>
      <c r="I56" s="66">
        <v>4820000</v>
      </c>
      <c r="J56" s="71"/>
      <c r="K56" s="74"/>
      <c r="L56" s="71"/>
      <c r="M56" s="74"/>
      <c r="N56" s="74"/>
      <c r="O56" s="74"/>
      <c r="P56" s="71"/>
      <c r="Q56" s="71"/>
      <c r="R56" s="71"/>
    </row>
    <row r="57" spans="1:18" x14ac:dyDescent="0.25">
      <c r="A57" s="248"/>
      <c r="B57" s="249"/>
      <c r="C57" s="249"/>
      <c r="D57" s="249"/>
      <c r="E57" s="249"/>
      <c r="F57" s="250"/>
      <c r="G57" t="s">
        <v>82</v>
      </c>
      <c r="H57" s="116">
        <f>'Detailed Cash flow'!AS75*-1</f>
        <v>4127399.9999999963</v>
      </c>
      <c r="I57" s="66">
        <v>4127400</v>
      </c>
      <c r="J57" s="71"/>
      <c r="K57" s="74"/>
      <c r="L57" s="71"/>
      <c r="M57" s="74"/>
      <c r="N57" s="74"/>
      <c r="O57" s="74"/>
      <c r="P57" s="71"/>
      <c r="Q57" s="71"/>
      <c r="R57" s="71"/>
    </row>
    <row r="58" spans="1:18" x14ac:dyDescent="0.25">
      <c r="A58" s="248"/>
      <c r="B58" s="249"/>
      <c r="C58" s="249"/>
      <c r="D58" s="249"/>
      <c r="E58" s="249"/>
      <c r="F58" s="250"/>
      <c r="G58" t="s">
        <v>81</v>
      </c>
      <c r="H58" s="116">
        <f>'Detailed Cash flow'!AS76*-1</f>
        <v>783235</v>
      </c>
      <c r="I58" s="66">
        <v>783235</v>
      </c>
      <c r="J58" s="71"/>
      <c r="K58" s="74"/>
      <c r="L58" s="71"/>
      <c r="M58" s="74"/>
      <c r="N58" s="74"/>
      <c r="O58" s="74"/>
      <c r="P58" s="71"/>
      <c r="Q58" s="71"/>
      <c r="R58" s="71"/>
    </row>
    <row r="59" spans="1:18" x14ac:dyDescent="0.25">
      <c r="A59" s="248"/>
      <c r="B59" s="249"/>
      <c r="C59" s="249"/>
      <c r="D59" s="249"/>
      <c r="E59" s="249"/>
      <c r="F59" s="250"/>
      <c r="G59" t="s">
        <v>83</v>
      </c>
      <c r="H59" s="117">
        <v>0.01</v>
      </c>
      <c r="I59" s="68">
        <v>0.01</v>
      </c>
      <c r="J59" s="71"/>
      <c r="K59" s="74"/>
      <c r="L59" s="71"/>
      <c r="M59" s="74"/>
      <c r="N59" s="74"/>
      <c r="O59" s="74"/>
      <c r="P59" s="71"/>
      <c r="Q59" s="71"/>
      <c r="R59" s="71"/>
    </row>
    <row r="60" spans="1:18" x14ac:dyDescent="0.25">
      <c r="A60" s="248"/>
      <c r="B60" s="249"/>
      <c r="C60" s="249"/>
      <c r="D60" s="249"/>
      <c r="E60" s="249"/>
      <c r="F60" s="250"/>
      <c r="G60"/>
      <c r="H60" s="100"/>
      <c r="I60" s="69"/>
      <c r="J60" s="71"/>
      <c r="K60" s="74"/>
      <c r="L60" s="71"/>
      <c r="M60" s="74"/>
      <c r="N60" s="74"/>
      <c r="O60" s="74"/>
      <c r="P60" s="71"/>
      <c r="Q60" s="71"/>
      <c r="R60" s="71"/>
    </row>
    <row r="61" spans="1:18" x14ac:dyDescent="0.25">
      <c r="A61" s="248"/>
      <c r="B61" s="249"/>
      <c r="C61" s="249"/>
      <c r="D61" s="249"/>
      <c r="E61" s="249"/>
      <c r="F61" s="250"/>
      <c r="G61" t="s">
        <v>143</v>
      </c>
      <c r="H61" s="116">
        <v>100000</v>
      </c>
      <c r="I61" s="66">
        <v>100000</v>
      </c>
      <c r="J61" s="71"/>
      <c r="K61" s="74"/>
      <c r="L61" s="71"/>
      <c r="M61" s="74"/>
      <c r="N61" s="74"/>
      <c r="O61" s="74"/>
      <c r="P61" s="71"/>
      <c r="Q61" s="71"/>
      <c r="R61" s="71"/>
    </row>
    <row r="62" spans="1:18" x14ac:dyDescent="0.25">
      <c r="A62" s="248"/>
      <c r="B62" s="249"/>
      <c r="C62" s="249"/>
      <c r="D62" s="249"/>
      <c r="E62" s="249"/>
      <c r="F62" s="250"/>
      <c r="G62" t="s">
        <v>144</v>
      </c>
      <c r="H62" s="116">
        <v>100000</v>
      </c>
      <c r="I62" s="66">
        <v>100000</v>
      </c>
      <c r="J62" s="71"/>
      <c r="K62" s="74"/>
      <c r="L62" s="71"/>
      <c r="M62" s="74"/>
      <c r="N62" s="74"/>
      <c r="O62" s="74"/>
      <c r="P62" s="71"/>
      <c r="Q62" s="71"/>
      <c r="R62" s="71"/>
    </row>
    <row r="63" spans="1:18" x14ac:dyDescent="0.25">
      <c r="A63" s="248"/>
      <c r="B63" s="249"/>
      <c r="C63" s="249"/>
      <c r="D63" s="249"/>
      <c r="E63" s="249"/>
      <c r="F63" s="250"/>
      <c r="G63" t="s">
        <v>145</v>
      </c>
      <c r="H63" s="116">
        <v>100000</v>
      </c>
      <c r="I63" s="66">
        <v>100000</v>
      </c>
      <c r="J63" s="71"/>
      <c r="K63" s="74"/>
      <c r="L63" s="71"/>
      <c r="M63" s="74"/>
      <c r="N63" s="74"/>
      <c r="O63" s="74"/>
      <c r="P63" s="71"/>
      <c r="Q63" s="71"/>
      <c r="R63" s="71"/>
    </row>
    <row r="64" spans="1:18" x14ac:dyDescent="0.25">
      <c r="A64" s="248"/>
      <c r="B64" s="249"/>
      <c r="C64" s="249"/>
      <c r="D64" s="249"/>
      <c r="E64" s="249"/>
      <c r="F64" s="250"/>
      <c r="G64" t="s">
        <v>146</v>
      </c>
      <c r="H64" s="116">
        <v>50000</v>
      </c>
      <c r="I64" s="66">
        <v>50000</v>
      </c>
      <c r="J64" s="71"/>
      <c r="K64" s="74"/>
      <c r="L64" s="71"/>
      <c r="M64" s="74"/>
      <c r="N64" s="74"/>
      <c r="O64" s="74"/>
      <c r="P64" s="71"/>
      <c r="Q64" s="71"/>
      <c r="R64" s="71"/>
    </row>
    <row r="65" spans="1:18" x14ac:dyDescent="0.25">
      <c r="A65" s="248"/>
      <c r="B65" s="249"/>
      <c r="C65" s="249"/>
      <c r="D65" s="249"/>
      <c r="E65" s="249"/>
      <c r="F65" s="250"/>
      <c r="G65" t="s">
        <v>147</v>
      </c>
      <c r="H65" s="116">
        <v>50000</v>
      </c>
      <c r="I65" s="66">
        <v>50000</v>
      </c>
      <c r="J65" s="71"/>
      <c r="K65" s="74"/>
      <c r="L65" s="71"/>
      <c r="M65" s="74"/>
      <c r="N65" s="74"/>
      <c r="O65" s="74"/>
      <c r="P65" s="71"/>
      <c r="Q65" s="71"/>
      <c r="R65" s="71"/>
    </row>
    <row r="66" spans="1:18" x14ac:dyDescent="0.25">
      <c r="A66" s="248"/>
      <c r="B66" s="249"/>
      <c r="C66" s="249"/>
      <c r="D66" s="249"/>
      <c r="E66" s="249"/>
      <c r="F66" s="250"/>
      <c r="G66"/>
      <c r="H66" s="100"/>
      <c r="I66" s="69"/>
      <c r="J66" s="71"/>
      <c r="K66" s="74"/>
      <c r="L66" s="71"/>
      <c r="M66" s="74"/>
      <c r="N66" s="74"/>
      <c r="O66" s="74"/>
      <c r="P66" s="71"/>
      <c r="Q66" s="71"/>
      <c r="R66" s="71"/>
    </row>
    <row r="67" spans="1:18" x14ac:dyDescent="0.25">
      <c r="A67" s="248"/>
      <c r="B67" s="249"/>
      <c r="C67" s="249"/>
      <c r="D67" s="249"/>
      <c r="E67" s="249"/>
      <c r="F67" s="250"/>
      <c r="G67" t="s">
        <v>85</v>
      </c>
      <c r="H67" s="117">
        <v>0.15</v>
      </c>
      <c r="I67" s="68">
        <v>0.15</v>
      </c>
      <c r="J67" s="71"/>
      <c r="K67" s="74"/>
      <c r="L67" s="71"/>
      <c r="M67" s="74"/>
      <c r="N67" s="74"/>
      <c r="O67" s="74"/>
      <c r="P67" s="71"/>
      <c r="Q67" s="71"/>
      <c r="R67" s="71"/>
    </row>
    <row r="68" spans="1:18" x14ac:dyDescent="0.25">
      <c r="A68" s="248"/>
      <c r="B68" s="249"/>
      <c r="C68" s="249"/>
      <c r="D68" s="249"/>
      <c r="E68" s="249"/>
      <c r="F68" s="250"/>
      <c r="G68" t="s">
        <v>86</v>
      </c>
      <c r="H68" s="117">
        <v>0.05</v>
      </c>
      <c r="I68" s="68">
        <v>0.05</v>
      </c>
      <c r="J68" s="71"/>
      <c r="K68" s="74"/>
      <c r="L68" s="71"/>
      <c r="M68" s="74"/>
      <c r="N68" s="74"/>
      <c r="O68" s="74"/>
      <c r="P68" s="71"/>
      <c r="Q68" s="71"/>
      <c r="R68" s="71"/>
    </row>
    <row r="69" spans="1:18" x14ac:dyDescent="0.25">
      <c r="A69" s="248"/>
      <c r="B69" s="249"/>
      <c r="C69" s="249"/>
      <c r="D69" s="249"/>
      <c r="E69" s="249"/>
      <c r="F69" s="250"/>
      <c r="G69" t="s">
        <v>87</v>
      </c>
      <c r="H69" s="117">
        <v>0.01</v>
      </c>
      <c r="I69" s="68">
        <v>0.01</v>
      </c>
      <c r="J69" s="71"/>
      <c r="K69" s="74"/>
      <c r="L69" s="71"/>
      <c r="M69" s="74"/>
      <c r="N69" s="74"/>
      <c r="O69" s="74"/>
      <c r="P69" s="71"/>
      <c r="Q69" s="71"/>
      <c r="R69" s="71"/>
    </row>
    <row r="70" spans="1:18" x14ac:dyDescent="0.25">
      <c r="A70" s="248"/>
      <c r="B70" s="249"/>
      <c r="C70" s="249"/>
      <c r="D70" s="249"/>
      <c r="E70" s="249"/>
      <c r="F70" s="250"/>
      <c r="G70" t="s">
        <v>88</v>
      </c>
      <c r="H70" s="117">
        <v>5.0000000000000001E-3</v>
      </c>
      <c r="I70" s="68">
        <v>5.0000000000000001E-3</v>
      </c>
      <c r="J70" s="71"/>
      <c r="K70" s="74"/>
      <c r="L70" s="71"/>
      <c r="M70" s="74"/>
      <c r="N70" s="74"/>
      <c r="O70" s="74"/>
      <c r="P70" s="71"/>
      <c r="Q70" s="71"/>
      <c r="R70" s="71"/>
    </row>
    <row r="71" spans="1:18" ht="15.75" thickBot="1" x14ac:dyDescent="0.3">
      <c r="A71" s="248"/>
      <c r="B71" s="249"/>
      <c r="C71" s="249"/>
      <c r="D71" s="249"/>
      <c r="E71" s="249"/>
      <c r="F71" s="250"/>
      <c r="G71" s="119" t="s">
        <v>89</v>
      </c>
      <c r="H71" s="103">
        <v>0.06</v>
      </c>
      <c r="I71" s="70">
        <v>0.06</v>
      </c>
      <c r="J71" s="71"/>
      <c r="K71" s="74"/>
      <c r="L71" s="71"/>
      <c r="M71" s="74"/>
      <c r="N71" s="74"/>
      <c r="O71" s="74"/>
      <c r="P71" s="71"/>
      <c r="Q71" s="71"/>
      <c r="R71" s="71"/>
    </row>
    <row r="72" spans="1:18" ht="138.75" customHeight="1" thickTop="1" thickBot="1" x14ac:dyDescent="0.3">
      <c r="A72" s="251"/>
      <c r="B72" s="252"/>
      <c r="C72" s="252"/>
      <c r="D72" s="252"/>
      <c r="E72" s="252"/>
      <c r="F72" s="253"/>
      <c r="G72" s="107"/>
      <c r="H72" s="108"/>
      <c r="I72" s="74"/>
      <c r="J72" s="71"/>
      <c r="K72" s="74"/>
      <c r="L72" s="71"/>
      <c r="M72" s="74"/>
      <c r="N72" s="74"/>
      <c r="O72" s="74"/>
      <c r="P72" s="71"/>
      <c r="Q72" s="71"/>
      <c r="R72" s="71"/>
    </row>
    <row r="73" spans="1:18" ht="15.75" thickTop="1" x14ac:dyDescent="0.25">
      <c r="A73" s="71"/>
      <c r="B73" s="71"/>
      <c r="C73" s="71"/>
      <c r="D73" s="72"/>
      <c r="E73" s="72"/>
      <c r="F73" s="72"/>
      <c r="G73" s="107"/>
      <c r="H73" s="108"/>
      <c r="I73" s="74"/>
      <c r="J73" s="71"/>
      <c r="K73" s="74"/>
      <c r="L73" s="71"/>
      <c r="M73" s="74"/>
      <c r="N73" s="74"/>
      <c r="O73" s="74"/>
      <c r="P73" s="71"/>
      <c r="Q73" s="71"/>
      <c r="R73" s="71"/>
    </row>
    <row r="74" spans="1:18" x14ac:dyDescent="0.25">
      <c r="A74" s="71"/>
      <c r="B74" s="71"/>
      <c r="C74" s="71"/>
      <c r="D74" s="72"/>
      <c r="E74" s="72"/>
      <c r="F74" s="72"/>
      <c r="G74" s="107"/>
      <c r="H74" s="108"/>
      <c r="I74" s="74"/>
      <c r="J74" s="71"/>
      <c r="K74" s="74"/>
      <c r="L74" s="71"/>
      <c r="M74" s="74"/>
      <c r="N74" s="74"/>
      <c r="O74" s="74"/>
      <c r="P74" s="71"/>
      <c r="Q74" s="71"/>
      <c r="R74" s="71"/>
    </row>
    <row r="75" spans="1:18" ht="4.5" customHeight="1" x14ac:dyDescent="0.25">
      <c r="A75" s="71"/>
      <c r="B75" s="71"/>
      <c r="C75" s="71"/>
      <c r="D75" s="72"/>
      <c r="E75" s="72"/>
      <c r="F75" s="72"/>
      <c r="G75" s="107"/>
      <c r="H75" s="108"/>
      <c r="I75" s="74"/>
      <c r="J75" s="71"/>
      <c r="K75" s="74"/>
      <c r="L75" s="71"/>
      <c r="M75" s="74"/>
      <c r="N75" s="74"/>
      <c r="O75" s="74"/>
      <c r="P75" s="71"/>
      <c r="Q75" s="71"/>
      <c r="R75" s="71"/>
    </row>
    <row r="76" spans="1:18" hidden="1" x14ac:dyDescent="0.25">
      <c r="A76" s="71"/>
      <c r="B76" s="71"/>
      <c r="C76" s="71"/>
      <c r="D76" s="72"/>
      <c r="E76" s="72"/>
      <c r="F76" s="72"/>
      <c r="G76" s="107"/>
      <c r="H76" s="108"/>
      <c r="I76" s="74"/>
      <c r="J76" s="71"/>
      <c r="K76" s="74"/>
      <c r="L76" s="71"/>
      <c r="M76" s="74"/>
      <c r="N76" s="74"/>
      <c r="O76" s="74"/>
      <c r="P76" s="71"/>
      <c r="Q76" s="71"/>
      <c r="R76" s="71"/>
    </row>
    <row r="77" spans="1:18" hidden="1" x14ac:dyDescent="0.25">
      <c r="A77" s="71"/>
      <c r="B77" s="71"/>
      <c r="C77" s="71"/>
      <c r="D77" s="72"/>
      <c r="E77" s="72"/>
      <c r="F77" s="72"/>
      <c r="G77" s="107"/>
      <c r="H77" s="108"/>
      <c r="I77" s="74"/>
      <c r="J77" s="71"/>
      <c r="K77" s="74"/>
      <c r="L77" s="71"/>
      <c r="M77" s="74"/>
      <c r="N77" s="74"/>
      <c r="O77" s="74"/>
      <c r="P77" s="71"/>
      <c r="Q77" s="71"/>
      <c r="R77" s="71"/>
    </row>
    <row r="78" spans="1:18" hidden="1" x14ac:dyDescent="0.25">
      <c r="A78" s="71"/>
      <c r="B78" s="71"/>
      <c r="C78" s="71"/>
      <c r="D78" s="72"/>
      <c r="E78" s="72"/>
      <c r="F78" s="72"/>
      <c r="G78" s="107"/>
      <c r="H78" s="108"/>
      <c r="I78" s="74"/>
      <c r="J78" s="71"/>
      <c r="K78" s="74"/>
      <c r="L78" s="71"/>
      <c r="M78" s="74"/>
      <c r="N78" s="74"/>
      <c r="O78" s="74"/>
      <c r="P78" s="71"/>
      <c r="Q78" s="71"/>
      <c r="R78" s="71"/>
    </row>
    <row r="79" spans="1:18" hidden="1" x14ac:dyDescent="0.25">
      <c r="A79" s="71"/>
      <c r="B79" s="71"/>
      <c r="C79" s="71"/>
      <c r="D79" s="72"/>
      <c r="E79" s="72"/>
      <c r="F79" s="72"/>
      <c r="G79" s="107"/>
      <c r="H79" s="108"/>
      <c r="I79" s="74"/>
      <c r="J79" s="71"/>
      <c r="K79" s="74"/>
      <c r="L79" s="71"/>
      <c r="M79" s="74"/>
      <c r="N79" s="74"/>
      <c r="O79" s="74"/>
      <c r="P79" s="71"/>
      <c r="Q79" s="71"/>
      <c r="R79" s="71"/>
    </row>
    <row r="80" spans="1:18" hidden="1" x14ac:dyDescent="0.25">
      <c r="A80" s="71"/>
      <c r="B80" s="71"/>
      <c r="C80" s="71"/>
      <c r="D80" s="72"/>
      <c r="E80" s="72"/>
      <c r="F80" s="72"/>
      <c r="G80" s="107"/>
      <c r="H80" s="108"/>
      <c r="I80" s="74"/>
      <c r="J80" s="71"/>
      <c r="K80" s="74"/>
      <c r="L80" s="71"/>
      <c r="M80" s="74"/>
      <c r="N80" s="74"/>
      <c r="O80" s="74"/>
      <c r="P80" s="71"/>
      <c r="Q80" s="71"/>
      <c r="R80" s="71"/>
    </row>
    <row r="81" spans="1:18" x14ac:dyDescent="0.25">
      <c r="A81" s="71"/>
      <c r="B81" s="71"/>
      <c r="C81" s="71"/>
      <c r="D81" s="72"/>
      <c r="E81" s="72"/>
      <c r="F81" s="72"/>
      <c r="G81" s="107"/>
      <c r="H81" s="108"/>
      <c r="I81" s="74"/>
      <c r="J81" s="71"/>
      <c r="K81" s="74"/>
      <c r="L81" s="71"/>
      <c r="M81" s="74"/>
      <c r="N81" s="74"/>
      <c r="O81" s="74"/>
      <c r="P81" s="71"/>
      <c r="Q81" s="71"/>
      <c r="R81" s="71"/>
    </row>
  </sheetData>
  <sheetProtection algorithmName="SHA-512" hashValue="FsXPK1PbpEenqsDol4MpgZHrTpdgKukcV8YAtiJxKirbX449JmakgfVXKMO+YcKToaUNgLfUvt8CRkRszaauzQ==" saltValue="6slu0iEp90v2yYzt3m3Yqw==" spinCount="100000" sheet="1" selectLockedCells="1"/>
  <mergeCells count="11">
    <mergeCell ref="A1:P3"/>
    <mergeCell ref="M19:P19"/>
    <mergeCell ref="A11:F18"/>
    <mergeCell ref="A19:F22"/>
    <mergeCell ref="A25:F27"/>
    <mergeCell ref="A55:F72"/>
    <mergeCell ref="A28:F33"/>
    <mergeCell ref="A10:B10"/>
    <mergeCell ref="A24:B24"/>
    <mergeCell ref="A36:B36"/>
    <mergeCell ref="A37:F5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B0205-E22C-43CF-85F6-713D48F6E149}">
  <dimension ref="A1:AU210"/>
  <sheetViews>
    <sheetView topLeftCell="A28" workbookViewId="0">
      <selection activeCell="E31" sqref="E31"/>
    </sheetView>
  </sheetViews>
  <sheetFormatPr defaultRowHeight="15" x14ac:dyDescent="0.25"/>
  <cols>
    <col min="1" max="1" width="30.28515625" bestFit="1" customWidth="1"/>
    <col min="2" max="2" width="15.5703125" customWidth="1"/>
    <col min="5" max="5" width="19.42578125" bestFit="1" customWidth="1"/>
    <col min="6" max="6" width="12.28515625" bestFit="1" customWidth="1"/>
    <col min="7" max="7" width="15.7109375" customWidth="1"/>
    <col min="8" max="11" width="12.140625" bestFit="1" customWidth="1"/>
    <col min="12" max="12" width="15.7109375" customWidth="1"/>
    <col min="13" max="13" width="12.140625" customWidth="1"/>
    <col min="14" max="19" width="11.28515625" bestFit="1" customWidth="1"/>
    <col min="20" max="24" width="12.28515625" bestFit="1" customWidth="1"/>
    <col min="25" max="28" width="11.28515625" bestFit="1" customWidth="1"/>
    <col min="29" max="29" width="13.85546875" customWidth="1"/>
    <col min="30" max="30" width="13.28515625" customWidth="1"/>
    <col min="31" max="31" width="12.140625" customWidth="1"/>
    <col min="32" max="32" width="14" customWidth="1"/>
    <col min="33" max="39" width="11.28515625" bestFit="1" customWidth="1"/>
    <col min="40" max="40" width="14.7109375" customWidth="1"/>
    <col min="41" max="43" width="11.28515625" bestFit="1" customWidth="1"/>
    <col min="44" max="44" width="11.7109375" bestFit="1" customWidth="1"/>
    <col min="45" max="45" width="13.7109375" customWidth="1"/>
    <col min="46" max="46" width="16.5703125" style="2" customWidth="1"/>
  </cols>
  <sheetData>
    <row r="1" spans="1:46" x14ac:dyDescent="0.25">
      <c r="A1" s="120" t="s">
        <v>0</v>
      </c>
      <c r="B1" s="120"/>
      <c r="C1" s="120"/>
      <c r="D1" s="120"/>
      <c r="E1" s="120">
        <v>0</v>
      </c>
      <c r="F1" s="120">
        <v>1</v>
      </c>
      <c r="G1" s="120">
        <v>2</v>
      </c>
      <c r="H1" s="120">
        <v>3</v>
      </c>
      <c r="I1" s="120">
        <v>4</v>
      </c>
      <c r="J1" s="120">
        <v>5</v>
      </c>
      <c r="K1" s="120">
        <v>6</v>
      </c>
      <c r="L1" s="120">
        <v>7</v>
      </c>
      <c r="M1" s="120">
        <v>8</v>
      </c>
      <c r="N1" s="120">
        <v>9</v>
      </c>
      <c r="O1" s="120">
        <v>10</v>
      </c>
      <c r="P1" s="120">
        <v>11</v>
      </c>
      <c r="Q1" s="120">
        <f>P1+1</f>
        <v>12</v>
      </c>
      <c r="R1" s="120">
        <f t="shared" ref="R1:AR1" si="0">Q1+1</f>
        <v>13</v>
      </c>
      <c r="S1" s="120">
        <f t="shared" si="0"/>
        <v>14</v>
      </c>
      <c r="T1" s="120">
        <f t="shared" si="0"/>
        <v>15</v>
      </c>
      <c r="U1" s="120">
        <f t="shared" si="0"/>
        <v>16</v>
      </c>
      <c r="V1" s="120">
        <f t="shared" si="0"/>
        <v>17</v>
      </c>
      <c r="W1" s="120">
        <f t="shared" si="0"/>
        <v>18</v>
      </c>
      <c r="X1" s="120">
        <f t="shared" si="0"/>
        <v>19</v>
      </c>
      <c r="Y1" s="120">
        <f t="shared" si="0"/>
        <v>20</v>
      </c>
      <c r="Z1" s="120">
        <f t="shared" si="0"/>
        <v>21</v>
      </c>
      <c r="AA1" s="120">
        <f t="shared" si="0"/>
        <v>22</v>
      </c>
      <c r="AB1" s="120">
        <f t="shared" si="0"/>
        <v>23</v>
      </c>
      <c r="AC1" s="120">
        <f t="shared" si="0"/>
        <v>24</v>
      </c>
      <c r="AD1" s="120">
        <f t="shared" si="0"/>
        <v>25</v>
      </c>
      <c r="AE1" s="120">
        <f t="shared" si="0"/>
        <v>26</v>
      </c>
      <c r="AF1" s="120">
        <f t="shared" si="0"/>
        <v>27</v>
      </c>
      <c r="AG1" s="120">
        <f t="shared" si="0"/>
        <v>28</v>
      </c>
      <c r="AH1" s="120">
        <f t="shared" si="0"/>
        <v>29</v>
      </c>
      <c r="AI1" s="120">
        <f t="shared" si="0"/>
        <v>30</v>
      </c>
      <c r="AJ1" s="120">
        <f t="shared" si="0"/>
        <v>31</v>
      </c>
      <c r="AK1" s="120">
        <f t="shared" si="0"/>
        <v>32</v>
      </c>
      <c r="AL1" s="120">
        <f t="shared" si="0"/>
        <v>33</v>
      </c>
      <c r="AM1" s="120">
        <f t="shared" si="0"/>
        <v>34</v>
      </c>
      <c r="AN1" s="120">
        <f t="shared" si="0"/>
        <v>35</v>
      </c>
      <c r="AO1" s="120">
        <f t="shared" si="0"/>
        <v>36</v>
      </c>
      <c r="AP1" s="120">
        <f t="shared" si="0"/>
        <v>37</v>
      </c>
      <c r="AQ1" s="120">
        <f t="shared" si="0"/>
        <v>38</v>
      </c>
      <c r="AR1" s="120">
        <f t="shared" si="0"/>
        <v>39</v>
      </c>
      <c r="AS1">
        <v>40</v>
      </c>
    </row>
    <row r="2" spans="1:46" x14ac:dyDescent="0.25">
      <c r="A2" s="121"/>
      <c r="B2" s="121"/>
      <c r="C2" s="121"/>
      <c r="D2" s="121"/>
      <c r="E2" s="122">
        <v>46569</v>
      </c>
      <c r="F2" s="122">
        <v>46600</v>
      </c>
      <c r="G2" s="122">
        <v>46631</v>
      </c>
      <c r="H2" s="122">
        <v>46661</v>
      </c>
      <c r="I2" s="122">
        <v>46692</v>
      </c>
      <c r="J2" s="122">
        <v>46722</v>
      </c>
      <c r="K2" s="122">
        <v>46753</v>
      </c>
      <c r="L2" s="122">
        <v>46784</v>
      </c>
      <c r="M2" s="122">
        <v>46813</v>
      </c>
      <c r="N2" s="122">
        <v>46844</v>
      </c>
      <c r="O2" s="122">
        <v>46874</v>
      </c>
      <c r="P2" s="122">
        <v>46905</v>
      </c>
      <c r="Q2" s="122">
        <v>46935</v>
      </c>
      <c r="R2" s="122">
        <v>46966</v>
      </c>
      <c r="S2" s="122">
        <v>46997</v>
      </c>
      <c r="T2" s="122">
        <v>47027</v>
      </c>
      <c r="U2" s="122">
        <v>47058</v>
      </c>
      <c r="V2" s="122">
        <v>47088</v>
      </c>
      <c r="W2" s="122">
        <v>47119</v>
      </c>
      <c r="X2" s="122">
        <v>47150</v>
      </c>
      <c r="Y2" s="122">
        <v>47178</v>
      </c>
      <c r="Z2" s="122">
        <v>47209</v>
      </c>
      <c r="AA2" s="122">
        <v>47239</v>
      </c>
      <c r="AB2" s="122">
        <v>47270</v>
      </c>
      <c r="AC2" s="122">
        <v>47300</v>
      </c>
      <c r="AD2" s="122">
        <v>47331</v>
      </c>
      <c r="AE2" s="122">
        <v>47362</v>
      </c>
      <c r="AF2" s="122">
        <v>47392</v>
      </c>
      <c r="AG2" s="122">
        <v>47423</v>
      </c>
      <c r="AH2" s="122">
        <v>47453</v>
      </c>
      <c r="AI2" s="122">
        <v>47484</v>
      </c>
      <c r="AJ2" s="122">
        <v>47515</v>
      </c>
      <c r="AK2" s="122">
        <v>47543</v>
      </c>
      <c r="AL2" s="122">
        <v>47574</v>
      </c>
      <c r="AM2" s="122">
        <v>47604</v>
      </c>
      <c r="AN2" s="122">
        <v>47635</v>
      </c>
      <c r="AO2" s="122">
        <v>47665</v>
      </c>
      <c r="AP2" s="122">
        <v>47696</v>
      </c>
      <c r="AQ2" s="122">
        <v>47727</v>
      </c>
      <c r="AR2" s="122">
        <v>47757</v>
      </c>
    </row>
    <row r="3" spans="1:46" x14ac:dyDescent="0.25">
      <c r="A3" s="121" t="s">
        <v>1</v>
      </c>
      <c r="B3" s="121"/>
      <c r="C3" s="121"/>
      <c r="D3" s="121"/>
      <c r="E3" s="123">
        <v>0</v>
      </c>
      <c r="F3" s="123">
        <v>-9515026.1005230844</v>
      </c>
      <c r="G3" s="123">
        <v>-9562601.2310256995</v>
      </c>
      <c r="H3" s="123">
        <v>-20143128.361528315</v>
      </c>
      <c r="I3" s="123">
        <v>-21956410.658634748</v>
      </c>
      <c r="J3" s="123">
        <v>-23560382.228335112</v>
      </c>
      <c r="K3" s="123">
        <v>-25854481.729244575</v>
      </c>
      <c r="L3" s="123">
        <v>-28780312.440397646</v>
      </c>
      <c r="M3" s="123">
        <v>-32275892.961636443</v>
      </c>
      <c r="N3" s="123">
        <v>-36280558.404472426</v>
      </c>
      <c r="O3" s="123">
        <v>-41467982.681768782</v>
      </c>
      <c r="P3" s="123">
        <v>-47977706.337857291</v>
      </c>
      <c r="Q3" s="123">
        <v>-55619175.805758998</v>
      </c>
      <c r="R3" s="123">
        <v>-64203981.244151756</v>
      </c>
      <c r="S3" s="123">
        <v>-73536469.761699721</v>
      </c>
      <c r="T3" s="123">
        <v>-83423132.192723885</v>
      </c>
      <c r="U3" s="123">
        <v>-93999652.435383677</v>
      </c>
      <c r="V3" s="123">
        <v>-105047926.55957156</v>
      </c>
      <c r="W3" s="123">
        <v>-116414603.90329532</v>
      </c>
      <c r="X3" s="123">
        <v>-127831660.74151075</v>
      </c>
      <c r="Y3" s="123">
        <v>-139015633.01858321</v>
      </c>
      <c r="Z3" s="123">
        <v>-149688703.99082616</v>
      </c>
      <c r="AA3" s="123">
        <v>-159581211.54991382</v>
      </c>
      <c r="AB3" s="123">
        <v>-168403038.61010456</v>
      </c>
      <c r="AC3" s="123">
        <v>-175872222.7210176</v>
      </c>
      <c r="AD3" s="123">
        <v>-62017988.301143356</v>
      </c>
      <c r="AE3" s="123">
        <v>-65800728.125115417</v>
      </c>
      <c r="AF3" s="123">
        <v>-68616672.216164604</v>
      </c>
      <c r="AG3" s="123">
        <v>-35673043.934895344</v>
      </c>
      <c r="AH3" s="123">
        <v>-38991121.372357994</v>
      </c>
      <c r="AI3" s="123">
        <v>-43735621.364992395</v>
      </c>
      <c r="AJ3" s="123">
        <v>-49601878.705556251</v>
      </c>
      <c r="AK3" s="123">
        <v>-56278296.538124666</v>
      </c>
      <c r="AL3" s="123">
        <v>-63454385.841356635</v>
      </c>
      <c r="AM3" s="123">
        <v>-70821808.888849378</v>
      </c>
      <c r="AN3" s="123">
        <v>-78063209.384808883</v>
      </c>
      <c r="AO3" s="123">
        <v>-88643382.328379363</v>
      </c>
      <c r="AP3" s="123">
        <v>-94293067.867306024</v>
      </c>
      <c r="AQ3" s="123">
        <v>-98832265.257232681</v>
      </c>
      <c r="AR3" s="123">
        <v>-101940893.26137836</v>
      </c>
    </row>
    <row r="4" spans="1:46" x14ac:dyDescent="0.25">
      <c r="A4" s="120"/>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row>
    <row r="5" spans="1:46" x14ac:dyDescent="0.25">
      <c r="A5" s="124" t="s">
        <v>2</v>
      </c>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6"/>
    </row>
    <row r="6" spans="1:46" x14ac:dyDescent="0.25">
      <c r="A6" s="127" t="s">
        <v>3</v>
      </c>
      <c r="B6" s="127"/>
      <c r="C6" s="127"/>
      <c r="D6" s="127"/>
      <c r="E6" s="128">
        <v>0</v>
      </c>
      <c r="F6" s="128">
        <v>0</v>
      </c>
      <c r="G6" s="128">
        <v>0</v>
      </c>
      <c r="H6" s="128">
        <v>0</v>
      </c>
      <c r="I6" s="128">
        <v>0</v>
      </c>
      <c r="J6" s="128">
        <v>0</v>
      </c>
      <c r="K6" s="128">
        <v>0</v>
      </c>
      <c r="L6" s="128">
        <v>0</v>
      </c>
      <c r="M6" s="128">
        <v>0</v>
      </c>
      <c r="N6" s="128">
        <v>0</v>
      </c>
      <c r="O6" s="128">
        <v>0</v>
      </c>
      <c r="P6" s="128">
        <v>0</v>
      </c>
      <c r="Q6" s="128">
        <v>0</v>
      </c>
      <c r="R6" s="128">
        <v>0</v>
      </c>
      <c r="S6" s="128">
        <v>0</v>
      </c>
      <c r="T6" s="128">
        <v>0</v>
      </c>
      <c r="U6" s="128">
        <v>0</v>
      </c>
      <c r="V6" s="128">
        <v>0</v>
      </c>
      <c r="W6" s="128">
        <v>0</v>
      </c>
      <c r="X6" s="128">
        <v>0</v>
      </c>
      <c r="Y6" s="128">
        <v>0</v>
      </c>
      <c r="Z6" s="128">
        <v>0</v>
      </c>
      <c r="AA6" s="128">
        <v>0</v>
      </c>
      <c r="AB6" s="128">
        <v>0</v>
      </c>
      <c r="AC6" s="128">
        <v>130958915.69330266</v>
      </c>
      <c r="AD6" s="128">
        <v>0</v>
      </c>
      <c r="AE6" s="128">
        <v>0</v>
      </c>
      <c r="AF6" s="128">
        <v>0</v>
      </c>
      <c r="AG6" s="128">
        <v>0</v>
      </c>
      <c r="AH6" s="128">
        <v>0</v>
      </c>
      <c r="AI6" s="128">
        <v>0</v>
      </c>
      <c r="AJ6" s="128">
        <v>0</v>
      </c>
      <c r="AK6" s="128">
        <v>0</v>
      </c>
      <c r="AL6" s="128">
        <v>0</v>
      </c>
      <c r="AM6" s="128">
        <v>0</v>
      </c>
      <c r="AN6" s="128">
        <v>0</v>
      </c>
      <c r="AO6" s="128">
        <v>0</v>
      </c>
      <c r="AP6" s="128">
        <v>0</v>
      </c>
      <c r="AQ6" s="128">
        <v>0</v>
      </c>
      <c r="AR6" s="128">
        <v>0</v>
      </c>
      <c r="AS6" s="129">
        <f>SUM(E6:AR6)</f>
        <v>130958915.69330266</v>
      </c>
    </row>
    <row r="7" spans="1:46" x14ac:dyDescent="0.25">
      <c r="A7" s="124" t="s">
        <v>4</v>
      </c>
      <c r="B7" s="125"/>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9">
        <f t="shared" ref="AS7:AS107" si="1">SUM(E7:AR7)</f>
        <v>0</v>
      </c>
    </row>
    <row r="8" spans="1:46" x14ac:dyDescent="0.25">
      <c r="A8" s="127" t="s">
        <v>5</v>
      </c>
      <c r="B8" s="127"/>
      <c r="C8" s="127"/>
      <c r="D8" s="127"/>
      <c r="E8" s="128">
        <v>0</v>
      </c>
      <c r="F8" s="128">
        <v>0</v>
      </c>
      <c r="G8" s="128">
        <v>0</v>
      </c>
      <c r="H8" s="128">
        <v>0</v>
      </c>
      <c r="I8" s="128">
        <v>0</v>
      </c>
      <c r="J8" s="128">
        <v>0</v>
      </c>
      <c r="K8" s="128">
        <v>0</v>
      </c>
      <c r="L8" s="128">
        <v>0</v>
      </c>
      <c r="M8" s="128">
        <v>0</v>
      </c>
      <c r="N8" s="128">
        <v>0</v>
      </c>
      <c r="O8" s="128">
        <v>0</v>
      </c>
      <c r="P8" s="128">
        <v>0</v>
      </c>
      <c r="Q8" s="128">
        <v>0</v>
      </c>
      <c r="R8" s="128">
        <v>0</v>
      </c>
      <c r="S8" s="128">
        <v>0</v>
      </c>
      <c r="T8" s="128">
        <v>0</v>
      </c>
      <c r="U8" s="128">
        <v>0</v>
      </c>
      <c r="V8" s="128">
        <v>0</v>
      </c>
      <c r="W8" s="128">
        <v>0</v>
      </c>
      <c r="X8" s="128">
        <v>0</v>
      </c>
      <c r="Y8" s="128">
        <v>0</v>
      </c>
      <c r="Z8" s="128">
        <v>0</v>
      </c>
      <c r="AA8" s="128">
        <v>0</v>
      </c>
      <c r="AB8" s="128">
        <v>0</v>
      </c>
      <c r="AC8" s="128">
        <v>0</v>
      </c>
      <c r="AD8" s="128">
        <v>0</v>
      </c>
      <c r="AE8" s="128">
        <v>0</v>
      </c>
      <c r="AF8" s="128">
        <v>38175771.97149644</v>
      </c>
      <c r="AG8" s="128">
        <v>0</v>
      </c>
      <c r="AH8" s="128">
        <v>0</v>
      </c>
      <c r="AI8" s="128">
        <v>0</v>
      </c>
      <c r="AJ8" s="128">
        <v>0</v>
      </c>
      <c r="AK8" s="128">
        <v>0</v>
      </c>
      <c r="AL8" s="128">
        <v>0</v>
      </c>
      <c r="AM8" s="128">
        <v>0</v>
      </c>
      <c r="AN8" s="128">
        <v>0</v>
      </c>
      <c r="AO8" s="128">
        <v>0</v>
      </c>
      <c r="AP8" s="128">
        <v>0</v>
      </c>
      <c r="AQ8" s="128">
        <v>0</v>
      </c>
      <c r="AR8" s="128">
        <v>0</v>
      </c>
      <c r="AS8" s="129">
        <f t="shared" si="1"/>
        <v>38175771.97149644</v>
      </c>
    </row>
    <row r="9" spans="1:46" x14ac:dyDescent="0.25">
      <c r="A9" s="124" t="s">
        <v>6</v>
      </c>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9">
        <f t="shared" si="1"/>
        <v>0</v>
      </c>
    </row>
    <row r="10" spans="1:46" x14ac:dyDescent="0.25">
      <c r="A10" s="127" t="s">
        <v>7</v>
      </c>
      <c r="B10" s="127"/>
      <c r="C10" s="127"/>
      <c r="D10" s="127"/>
      <c r="E10" s="128">
        <v>0</v>
      </c>
      <c r="F10" s="128">
        <v>0</v>
      </c>
      <c r="G10" s="128">
        <v>0</v>
      </c>
      <c r="H10" s="128">
        <v>0</v>
      </c>
      <c r="I10" s="128">
        <v>0</v>
      </c>
      <c r="J10" s="128">
        <v>0</v>
      </c>
      <c r="K10" s="128">
        <v>0</v>
      </c>
      <c r="L10" s="128">
        <v>0</v>
      </c>
      <c r="M10" s="128">
        <v>0</v>
      </c>
      <c r="N10" s="128">
        <v>0</v>
      </c>
      <c r="O10" s="128">
        <v>0</v>
      </c>
      <c r="P10" s="128">
        <v>0</v>
      </c>
      <c r="Q10" s="128">
        <v>0</v>
      </c>
      <c r="R10" s="128">
        <v>0</v>
      </c>
      <c r="S10" s="128">
        <v>0</v>
      </c>
      <c r="T10" s="128">
        <v>0</v>
      </c>
      <c r="U10" s="128">
        <v>0</v>
      </c>
      <c r="V10" s="128">
        <v>0</v>
      </c>
      <c r="W10" s="128">
        <v>0</v>
      </c>
      <c r="X10" s="128">
        <v>0</v>
      </c>
      <c r="Y10" s="128">
        <v>0</v>
      </c>
      <c r="Z10" s="128">
        <v>0</v>
      </c>
      <c r="AA10" s="128">
        <v>0</v>
      </c>
      <c r="AB10" s="128">
        <v>0</v>
      </c>
      <c r="AC10" s="128">
        <v>0</v>
      </c>
      <c r="AD10" s="128">
        <v>0</v>
      </c>
      <c r="AE10" s="128">
        <v>0</v>
      </c>
      <c r="AF10" s="128">
        <v>0</v>
      </c>
      <c r="AG10" s="128">
        <v>0</v>
      </c>
      <c r="AH10" s="128">
        <v>0</v>
      </c>
      <c r="AI10" s="128">
        <v>0</v>
      </c>
      <c r="AJ10" s="128">
        <v>0</v>
      </c>
      <c r="AK10" s="128">
        <v>0</v>
      </c>
      <c r="AL10" s="128">
        <v>0</v>
      </c>
      <c r="AM10" s="128">
        <v>0</v>
      </c>
      <c r="AN10" s="128">
        <v>0</v>
      </c>
      <c r="AO10" s="128">
        <v>0</v>
      </c>
      <c r="AP10" s="128">
        <v>0</v>
      </c>
      <c r="AQ10" s="128">
        <v>0</v>
      </c>
      <c r="AR10" s="128">
        <v>54154787.323075466</v>
      </c>
      <c r="AS10" s="129">
        <f t="shared" si="1"/>
        <v>54154787.323075466</v>
      </c>
    </row>
    <row r="11" spans="1:46" x14ac:dyDescent="0.25">
      <c r="A11" s="124" t="s">
        <v>8</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9">
        <f t="shared" si="1"/>
        <v>0</v>
      </c>
    </row>
    <row r="12" spans="1:46" x14ac:dyDescent="0.25">
      <c r="A12" s="127" t="s">
        <v>9</v>
      </c>
      <c r="B12" s="127"/>
      <c r="C12" s="127"/>
      <c r="D12" s="127"/>
      <c r="E12" s="128">
        <v>0</v>
      </c>
      <c r="F12" s="128">
        <v>0</v>
      </c>
      <c r="G12" s="128">
        <v>0</v>
      </c>
      <c r="H12" s="128">
        <v>0</v>
      </c>
      <c r="I12" s="128">
        <v>0</v>
      </c>
      <c r="J12" s="128">
        <v>0</v>
      </c>
      <c r="K12" s="128">
        <v>0</v>
      </c>
      <c r="L12" s="128">
        <v>0</v>
      </c>
      <c r="M12" s="128">
        <v>0</v>
      </c>
      <c r="N12" s="128">
        <v>0</v>
      </c>
      <c r="O12" s="128">
        <v>0</v>
      </c>
      <c r="P12" s="128">
        <v>0</v>
      </c>
      <c r="Q12" s="128">
        <v>0</v>
      </c>
      <c r="R12" s="128">
        <v>0</v>
      </c>
      <c r="S12" s="128">
        <v>0</v>
      </c>
      <c r="T12" s="128">
        <v>0</v>
      </c>
      <c r="U12" s="128">
        <v>0</v>
      </c>
      <c r="V12" s="128">
        <v>0</v>
      </c>
      <c r="W12" s="128">
        <v>0</v>
      </c>
      <c r="X12" s="128">
        <v>0</v>
      </c>
      <c r="Y12" s="128">
        <v>0</v>
      </c>
      <c r="Z12" s="128">
        <v>0</v>
      </c>
      <c r="AA12" s="128">
        <v>0</v>
      </c>
      <c r="AB12" s="128">
        <v>0</v>
      </c>
      <c r="AC12" s="128">
        <v>0</v>
      </c>
      <c r="AD12" s="128">
        <v>0</v>
      </c>
      <c r="AE12" s="128">
        <v>0</v>
      </c>
      <c r="AF12" s="128">
        <v>0</v>
      </c>
      <c r="AG12" s="128">
        <v>0</v>
      </c>
      <c r="AH12" s="128">
        <v>0</v>
      </c>
      <c r="AI12" s="128">
        <v>0</v>
      </c>
      <c r="AJ12" s="128">
        <v>0</v>
      </c>
      <c r="AK12" s="128">
        <v>0</v>
      </c>
      <c r="AL12" s="128">
        <v>0</v>
      </c>
      <c r="AM12" s="128">
        <v>0</v>
      </c>
      <c r="AN12" s="128">
        <v>0</v>
      </c>
      <c r="AO12" s="128">
        <v>0</v>
      </c>
      <c r="AP12" s="128">
        <v>0</v>
      </c>
      <c r="AQ12" s="128">
        <v>0</v>
      </c>
      <c r="AR12" s="128">
        <v>66454790.161815241</v>
      </c>
      <c r="AS12" s="129">
        <f t="shared" si="1"/>
        <v>66454790.161815241</v>
      </c>
    </row>
    <row r="13" spans="1:46" x14ac:dyDescent="0.25">
      <c r="A13" s="124" t="s">
        <v>10</v>
      </c>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9">
        <f t="shared" si="1"/>
        <v>0</v>
      </c>
    </row>
    <row r="14" spans="1:46" x14ac:dyDescent="0.25">
      <c r="A14" s="127" t="s">
        <v>11</v>
      </c>
      <c r="B14" s="127"/>
      <c r="C14" s="127"/>
      <c r="D14" s="127"/>
      <c r="E14" s="128">
        <v>0</v>
      </c>
      <c r="F14" s="128">
        <v>0</v>
      </c>
      <c r="G14" s="128">
        <v>0</v>
      </c>
      <c r="H14" s="128">
        <v>0</v>
      </c>
      <c r="I14" s="128">
        <v>0</v>
      </c>
      <c r="J14" s="128">
        <v>0</v>
      </c>
      <c r="K14" s="128">
        <v>0</v>
      </c>
      <c r="L14" s="128">
        <v>0</v>
      </c>
      <c r="M14" s="128">
        <v>0</v>
      </c>
      <c r="N14" s="128">
        <v>0</v>
      </c>
      <c r="O14" s="128">
        <v>0</v>
      </c>
      <c r="P14" s="128">
        <v>0</v>
      </c>
      <c r="Q14" s="128">
        <v>0</v>
      </c>
      <c r="R14" s="128">
        <v>0</v>
      </c>
      <c r="S14" s="128">
        <v>0</v>
      </c>
      <c r="T14" s="128">
        <v>0</v>
      </c>
      <c r="U14" s="128">
        <v>0</v>
      </c>
      <c r="V14" s="128">
        <v>0</v>
      </c>
      <c r="W14" s="128">
        <v>0</v>
      </c>
      <c r="X14" s="128">
        <v>0</v>
      </c>
      <c r="Y14" s="128">
        <v>0</v>
      </c>
      <c r="Z14" s="128">
        <v>0</v>
      </c>
      <c r="AA14" s="128">
        <v>0</v>
      </c>
      <c r="AB14" s="128">
        <v>0</v>
      </c>
      <c r="AC14" s="128">
        <v>0</v>
      </c>
      <c r="AD14" s="128">
        <v>0</v>
      </c>
      <c r="AE14" s="128">
        <v>0</v>
      </c>
      <c r="AF14" s="128">
        <v>0</v>
      </c>
      <c r="AG14" s="128">
        <v>0</v>
      </c>
      <c r="AH14" s="128">
        <v>0</v>
      </c>
      <c r="AI14" s="128">
        <v>0</v>
      </c>
      <c r="AJ14" s="128">
        <v>0</v>
      </c>
      <c r="AK14" s="128">
        <v>0</v>
      </c>
      <c r="AL14" s="128">
        <v>0</v>
      </c>
      <c r="AM14" s="128">
        <v>0</v>
      </c>
      <c r="AN14" s="128">
        <v>0</v>
      </c>
      <c r="AO14" s="128">
        <v>0</v>
      </c>
      <c r="AP14" s="128">
        <v>0</v>
      </c>
      <c r="AQ14" s="128">
        <v>0</v>
      </c>
      <c r="AR14" s="128">
        <v>35727180.183237195</v>
      </c>
      <c r="AS14" s="129">
        <f t="shared" si="1"/>
        <v>35727180.183237195</v>
      </c>
    </row>
    <row r="15" spans="1:46" x14ac:dyDescent="0.25">
      <c r="A15" s="130" t="s">
        <v>53</v>
      </c>
      <c r="B15" s="130"/>
      <c r="C15" s="130"/>
      <c r="D15" s="130"/>
      <c r="E15" s="131">
        <f t="shared" ref="E15:AR15" si="2">SUM(E6:E14)</f>
        <v>0</v>
      </c>
      <c r="F15" s="131">
        <f t="shared" si="2"/>
        <v>0</v>
      </c>
      <c r="G15" s="131">
        <f t="shared" si="2"/>
        <v>0</v>
      </c>
      <c r="H15" s="131">
        <f t="shared" si="2"/>
        <v>0</v>
      </c>
      <c r="I15" s="131">
        <f t="shared" si="2"/>
        <v>0</v>
      </c>
      <c r="J15" s="131">
        <f t="shared" si="2"/>
        <v>0</v>
      </c>
      <c r="K15" s="131">
        <f t="shared" si="2"/>
        <v>0</v>
      </c>
      <c r="L15" s="131">
        <f t="shared" si="2"/>
        <v>0</v>
      </c>
      <c r="M15" s="131">
        <f t="shared" si="2"/>
        <v>0</v>
      </c>
      <c r="N15" s="131">
        <f t="shared" si="2"/>
        <v>0</v>
      </c>
      <c r="O15" s="131">
        <f t="shared" si="2"/>
        <v>0</v>
      </c>
      <c r="P15" s="131">
        <f t="shared" si="2"/>
        <v>0</v>
      </c>
      <c r="Q15" s="131">
        <f t="shared" si="2"/>
        <v>0</v>
      </c>
      <c r="R15" s="131">
        <f t="shared" si="2"/>
        <v>0</v>
      </c>
      <c r="S15" s="131">
        <f t="shared" si="2"/>
        <v>0</v>
      </c>
      <c r="T15" s="131">
        <f t="shared" si="2"/>
        <v>0</v>
      </c>
      <c r="U15" s="131">
        <f t="shared" si="2"/>
        <v>0</v>
      </c>
      <c r="V15" s="131">
        <f t="shared" si="2"/>
        <v>0</v>
      </c>
      <c r="W15" s="131">
        <f t="shared" si="2"/>
        <v>0</v>
      </c>
      <c r="X15" s="131">
        <f t="shared" si="2"/>
        <v>0</v>
      </c>
      <c r="Y15" s="131">
        <f t="shared" si="2"/>
        <v>0</v>
      </c>
      <c r="Z15" s="131">
        <f t="shared" si="2"/>
        <v>0</v>
      </c>
      <c r="AA15" s="131">
        <f t="shared" si="2"/>
        <v>0</v>
      </c>
      <c r="AB15" s="131">
        <f t="shared" si="2"/>
        <v>0</v>
      </c>
      <c r="AC15" s="131">
        <f t="shared" si="2"/>
        <v>130958915.69330266</v>
      </c>
      <c r="AD15" s="131">
        <f t="shared" si="2"/>
        <v>0</v>
      </c>
      <c r="AE15" s="131">
        <f t="shared" si="2"/>
        <v>0</v>
      </c>
      <c r="AF15" s="131">
        <f t="shared" si="2"/>
        <v>38175771.97149644</v>
      </c>
      <c r="AG15" s="131">
        <f t="shared" si="2"/>
        <v>0</v>
      </c>
      <c r="AH15" s="131">
        <f t="shared" si="2"/>
        <v>0</v>
      </c>
      <c r="AI15" s="131">
        <f t="shared" si="2"/>
        <v>0</v>
      </c>
      <c r="AJ15" s="131">
        <f t="shared" si="2"/>
        <v>0</v>
      </c>
      <c r="AK15" s="131">
        <f t="shared" si="2"/>
        <v>0</v>
      </c>
      <c r="AL15" s="131">
        <f t="shared" si="2"/>
        <v>0</v>
      </c>
      <c r="AM15" s="131">
        <f t="shared" si="2"/>
        <v>0</v>
      </c>
      <c r="AN15" s="131">
        <f t="shared" si="2"/>
        <v>0</v>
      </c>
      <c r="AO15" s="131">
        <f t="shared" si="2"/>
        <v>0</v>
      </c>
      <c r="AP15" s="131">
        <f t="shared" si="2"/>
        <v>0</v>
      </c>
      <c r="AQ15" s="131">
        <f t="shared" si="2"/>
        <v>0</v>
      </c>
      <c r="AR15" s="131">
        <f t="shared" si="2"/>
        <v>156336757.66812789</v>
      </c>
      <c r="AS15" s="132">
        <f>AS6+AS8+AS10+AS12+AS14</f>
        <v>325471445.33292699</v>
      </c>
    </row>
    <row r="16" spans="1:46" x14ac:dyDescent="0.25">
      <c r="A16" s="133" t="s">
        <v>54</v>
      </c>
      <c r="B16" s="133"/>
      <c r="C16" s="133"/>
      <c r="D16" s="133"/>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f>'Individual Inputs'!P12</f>
        <v>130958915.69330266</v>
      </c>
      <c r="AD16" s="134"/>
      <c r="AE16" s="134"/>
      <c r="AF16" s="134">
        <f>'Individual Inputs'!P13</f>
        <v>38175771.971496433</v>
      </c>
      <c r="AG16" s="134"/>
      <c r="AH16" s="134"/>
      <c r="AI16" s="134"/>
      <c r="AJ16" s="134"/>
      <c r="AK16" s="134"/>
      <c r="AL16" s="134"/>
      <c r="AM16" s="134"/>
      <c r="AN16" s="134"/>
      <c r="AO16" s="134"/>
      <c r="AP16" s="134"/>
      <c r="AQ16" s="134"/>
      <c r="AR16" s="134">
        <f>'Individual Inputs'!P14+'Individual Inputs'!P15+'Individual Inputs'!P16</f>
        <v>156336757.66812789</v>
      </c>
      <c r="AT16" s="135">
        <f>SUM(E16:AR16)</f>
        <v>325471445.33292699</v>
      </c>
    </row>
    <row r="17" spans="1:46" x14ac:dyDescent="0.25">
      <c r="A17" s="136"/>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37"/>
    </row>
    <row r="18" spans="1:46" x14ac:dyDescent="0.25">
      <c r="A18" s="127" t="s">
        <v>57</v>
      </c>
      <c r="B18" s="127"/>
      <c r="C18" s="127"/>
      <c r="D18" s="127"/>
      <c r="E18" s="128">
        <v>0</v>
      </c>
      <c r="F18" s="128">
        <v>0</v>
      </c>
      <c r="G18" s="128">
        <v>0</v>
      </c>
      <c r="H18" s="128">
        <v>0</v>
      </c>
      <c r="I18" s="128">
        <v>0</v>
      </c>
      <c r="J18" s="128">
        <v>0</v>
      </c>
      <c r="K18" s="128">
        <v>0</v>
      </c>
      <c r="L18" s="128">
        <v>0</v>
      </c>
      <c r="M18" s="128">
        <v>0</v>
      </c>
      <c r="N18" s="128">
        <v>0</v>
      </c>
      <c r="O18" s="128">
        <v>0</v>
      </c>
      <c r="P18" s="128">
        <v>0</v>
      </c>
      <c r="Q18" s="128">
        <v>0</v>
      </c>
      <c r="R18" s="128">
        <v>0</v>
      </c>
      <c r="S18" s="128">
        <v>0</v>
      </c>
      <c r="T18" s="128">
        <v>0</v>
      </c>
      <c r="U18" s="128">
        <v>0</v>
      </c>
      <c r="V18" s="128">
        <v>0</v>
      </c>
      <c r="W18" s="128">
        <v>0</v>
      </c>
      <c r="X18" s="128">
        <v>0</v>
      </c>
      <c r="Y18" s="128">
        <v>0</v>
      </c>
      <c r="Z18" s="128">
        <v>0</v>
      </c>
      <c r="AA18" s="128">
        <v>0</v>
      </c>
      <c r="AB18" s="128">
        <v>0</v>
      </c>
      <c r="AC18" s="128">
        <v>-8905206.2671445813</v>
      </c>
      <c r="AD18" s="128">
        <v>0</v>
      </c>
      <c r="AE18" s="128">
        <v>0</v>
      </c>
      <c r="AF18" s="128">
        <v>0</v>
      </c>
      <c r="AG18" s="128">
        <v>0</v>
      </c>
      <c r="AH18" s="128">
        <v>0</v>
      </c>
      <c r="AI18" s="128">
        <v>0</v>
      </c>
      <c r="AJ18" s="128">
        <v>0</v>
      </c>
      <c r="AK18" s="128">
        <v>0</v>
      </c>
      <c r="AL18" s="128">
        <v>0</v>
      </c>
      <c r="AM18" s="128">
        <v>0</v>
      </c>
      <c r="AN18" s="128">
        <v>0</v>
      </c>
      <c r="AO18" s="128">
        <v>0</v>
      </c>
      <c r="AP18" s="128">
        <v>0</v>
      </c>
      <c r="AQ18" s="128">
        <v>0</v>
      </c>
      <c r="AR18" s="128">
        <v>0</v>
      </c>
      <c r="AS18" s="129">
        <f t="shared" si="1"/>
        <v>-8905206.2671445813</v>
      </c>
    </row>
    <row r="19" spans="1:46" x14ac:dyDescent="0.25">
      <c r="A19" s="127" t="s">
        <v>58</v>
      </c>
      <c r="B19" s="127"/>
      <c r="C19" s="127"/>
      <c r="D19" s="127"/>
      <c r="E19" s="128">
        <v>0</v>
      </c>
      <c r="F19" s="128">
        <v>0</v>
      </c>
      <c r="G19" s="128">
        <v>0</v>
      </c>
      <c r="H19" s="128">
        <v>0</v>
      </c>
      <c r="I19" s="128">
        <v>0</v>
      </c>
      <c r="J19" s="128">
        <v>0</v>
      </c>
      <c r="K19" s="128">
        <v>0</v>
      </c>
      <c r="L19" s="128">
        <v>0</v>
      </c>
      <c r="M19" s="128">
        <v>0</v>
      </c>
      <c r="N19" s="128">
        <v>0</v>
      </c>
      <c r="O19" s="128">
        <v>0</v>
      </c>
      <c r="P19" s="128">
        <v>0</v>
      </c>
      <c r="Q19" s="128">
        <v>0</v>
      </c>
      <c r="R19" s="128">
        <v>0</v>
      </c>
      <c r="S19" s="128">
        <v>0</v>
      </c>
      <c r="T19" s="128">
        <v>0</v>
      </c>
      <c r="U19" s="128">
        <v>0</v>
      </c>
      <c r="V19" s="128">
        <v>0</v>
      </c>
      <c r="W19" s="128">
        <v>0</v>
      </c>
      <c r="X19" s="128">
        <v>0</v>
      </c>
      <c r="Y19" s="128">
        <v>0</v>
      </c>
      <c r="Z19" s="128">
        <v>0</v>
      </c>
      <c r="AA19" s="128">
        <v>0</v>
      </c>
      <c r="AB19" s="128">
        <v>0</v>
      </c>
      <c r="AC19" s="128">
        <v>0</v>
      </c>
      <c r="AD19" s="128">
        <v>0</v>
      </c>
      <c r="AE19" s="128">
        <v>0</v>
      </c>
      <c r="AF19" s="128">
        <v>-2595952.4940617583</v>
      </c>
      <c r="AG19" s="128">
        <v>0</v>
      </c>
      <c r="AH19" s="128">
        <v>0</v>
      </c>
      <c r="AI19" s="128">
        <v>0</v>
      </c>
      <c r="AJ19" s="128">
        <v>0</v>
      </c>
      <c r="AK19" s="128">
        <v>0</v>
      </c>
      <c r="AL19" s="128">
        <v>0</v>
      </c>
      <c r="AM19" s="128">
        <v>0</v>
      </c>
      <c r="AN19" s="128">
        <v>0</v>
      </c>
      <c r="AO19" s="128">
        <v>0</v>
      </c>
      <c r="AP19" s="128">
        <v>0</v>
      </c>
      <c r="AQ19" s="128">
        <v>0</v>
      </c>
      <c r="AR19" s="128">
        <v>0</v>
      </c>
      <c r="AS19" s="129">
        <f>SUM(E19:AR19)</f>
        <v>-2595952.4940617583</v>
      </c>
    </row>
    <row r="20" spans="1:46" x14ac:dyDescent="0.25">
      <c r="A20" s="127" t="s">
        <v>59</v>
      </c>
      <c r="B20" s="127"/>
      <c r="C20" s="127"/>
      <c r="D20" s="127"/>
      <c r="E20" s="128">
        <v>0</v>
      </c>
      <c r="F20" s="128">
        <v>0</v>
      </c>
      <c r="G20" s="128">
        <v>0</v>
      </c>
      <c r="H20" s="128">
        <v>0</v>
      </c>
      <c r="I20" s="128">
        <v>0</v>
      </c>
      <c r="J20" s="128">
        <v>0</v>
      </c>
      <c r="K20" s="128">
        <v>0</v>
      </c>
      <c r="L20" s="128">
        <v>0</v>
      </c>
      <c r="M20" s="128">
        <v>0</v>
      </c>
      <c r="N20" s="128">
        <v>0</v>
      </c>
      <c r="O20" s="128">
        <v>0</v>
      </c>
      <c r="P20" s="128">
        <v>0</v>
      </c>
      <c r="Q20" s="128">
        <v>0</v>
      </c>
      <c r="R20" s="128">
        <v>0</v>
      </c>
      <c r="S20" s="128">
        <v>0</v>
      </c>
      <c r="T20" s="128">
        <v>0</v>
      </c>
      <c r="U20" s="128">
        <v>0</v>
      </c>
      <c r="V20" s="128">
        <v>0</v>
      </c>
      <c r="W20" s="128">
        <v>0</v>
      </c>
      <c r="X20" s="128">
        <v>0</v>
      </c>
      <c r="Y20" s="128">
        <v>0</v>
      </c>
      <c r="Z20" s="128">
        <v>0</v>
      </c>
      <c r="AA20" s="128">
        <v>0</v>
      </c>
      <c r="AB20" s="128">
        <v>0</v>
      </c>
      <c r="AC20" s="128">
        <v>0</v>
      </c>
      <c r="AD20" s="128">
        <v>0</v>
      </c>
      <c r="AE20" s="128">
        <v>0</v>
      </c>
      <c r="AF20" s="128">
        <v>0</v>
      </c>
      <c r="AG20" s="128">
        <v>0</v>
      </c>
      <c r="AH20" s="128">
        <v>0</v>
      </c>
      <c r="AI20" s="128">
        <v>0</v>
      </c>
      <c r="AJ20" s="128">
        <v>0</v>
      </c>
      <c r="AK20" s="128">
        <v>0</v>
      </c>
      <c r="AL20" s="128">
        <v>0</v>
      </c>
      <c r="AM20" s="128">
        <v>0</v>
      </c>
      <c r="AN20" s="128">
        <v>0</v>
      </c>
      <c r="AO20" s="128">
        <v>0</v>
      </c>
      <c r="AP20" s="128">
        <v>0</v>
      </c>
      <c r="AQ20" s="128">
        <v>0</v>
      </c>
      <c r="AR20" s="128">
        <v>-3682525.537969132</v>
      </c>
      <c r="AS20" s="129">
        <f>SUM(E20:AR20)</f>
        <v>-3682525.537969132</v>
      </c>
    </row>
    <row r="21" spans="1:46" x14ac:dyDescent="0.25">
      <c r="A21" s="127" t="s">
        <v>60</v>
      </c>
      <c r="B21" s="127"/>
      <c r="C21" s="127"/>
      <c r="D21" s="127"/>
      <c r="E21" s="128">
        <v>0</v>
      </c>
      <c r="F21" s="128">
        <v>0</v>
      </c>
      <c r="G21" s="128">
        <v>0</v>
      </c>
      <c r="H21" s="128">
        <v>0</v>
      </c>
      <c r="I21" s="128">
        <v>0</v>
      </c>
      <c r="J21" s="128">
        <v>0</v>
      </c>
      <c r="K21" s="128">
        <v>0</v>
      </c>
      <c r="L21" s="128">
        <v>0</v>
      </c>
      <c r="M21" s="128">
        <v>0</v>
      </c>
      <c r="N21" s="128">
        <v>0</v>
      </c>
      <c r="O21" s="128">
        <v>0</v>
      </c>
      <c r="P21" s="128">
        <v>0</v>
      </c>
      <c r="Q21" s="128">
        <v>0</v>
      </c>
      <c r="R21" s="128">
        <v>0</v>
      </c>
      <c r="S21" s="128">
        <v>0</v>
      </c>
      <c r="T21" s="128">
        <v>0</v>
      </c>
      <c r="U21" s="128">
        <v>0</v>
      </c>
      <c r="V21" s="128">
        <v>0</v>
      </c>
      <c r="W21" s="128">
        <v>0</v>
      </c>
      <c r="X21" s="128">
        <v>0</v>
      </c>
      <c r="Y21" s="128">
        <v>0</v>
      </c>
      <c r="Z21" s="128">
        <v>0</v>
      </c>
      <c r="AA21" s="128">
        <v>0</v>
      </c>
      <c r="AB21" s="128">
        <v>0</v>
      </c>
      <c r="AC21" s="128">
        <v>0</v>
      </c>
      <c r="AD21" s="128">
        <v>0</v>
      </c>
      <c r="AE21" s="128">
        <v>0</v>
      </c>
      <c r="AF21" s="128">
        <v>0</v>
      </c>
      <c r="AG21" s="128">
        <v>0</v>
      </c>
      <c r="AH21" s="128">
        <v>0</v>
      </c>
      <c r="AI21" s="128">
        <v>0</v>
      </c>
      <c r="AJ21" s="128">
        <v>0</v>
      </c>
      <c r="AK21" s="128">
        <v>0</v>
      </c>
      <c r="AL21" s="128">
        <v>0</v>
      </c>
      <c r="AM21" s="128">
        <v>0</v>
      </c>
      <c r="AN21" s="128">
        <v>0</v>
      </c>
      <c r="AO21" s="128">
        <v>0</v>
      </c>
      <c r="AP21" s="128">
        <v>0</v>
      </c>
      <c r="AQ21" s="128">
        <v>0</v>
      </c>
      <c r="AR21" s="128">
        <v>-4518925.7310034363</v>
      </c>
      <c r="AS21" s="129">
        <f>SUM(E21:AR21)</f>
        <v>-4518925.7310034363</v>
      </c>
    </row>
    <row r="22" spans="1:46" x14ac:dyDescent="0.25">
      <c r="A22" s="127" t="s">
        <v>61</v>
      </c>
      <c r="B22" s="127"/>
      <c r="C22" s="127"/>
      <c r="D22" s="127"/>
      <c r="E22" s="128">
        <v>0</v>
      </c>
      <c r="F22" s="128">
        <v>0</v>
      </c>
      <c r="G22" s="128">
        <v>0</v>
      </c>
      <c r="H22" s="128">
        <v>0</v>
      </c>
      <c r="I22" s="128">
        <v>0</v>
      </c>
      <c r="J22" s="128">
        <v>0</v>
      </c>
      <c r="K22" s="128">
        <v>0</v>
      </c>
      <c r="L22" s="128">
        <v>0</v>
      </c>
      <c r="M22" s="128">
        <v>0</v>
      </c>
      <c r="N22" s="128">
        <v>0</v>
      </c>
      <c r="O22" s="128">
        <v>0</v>
      </c>
      <c r="P22" s="128">
        <v>0</v>
      </c>
      <c r="Q22" s="128">
        <v>0</v>
      </c>
      <c r="R22" s="128">
        <v>0</v>
      </c>
      <c r="S22" s="128">
        <v>0</v>
      </c>
      <c r="T22" s="128">
        <v>0</v>
      </c>
      <c r="U22" s="128">
        <v>0</v>
      </c>
      <c r="V22" s="128">
        <v>0</v>
      </c>
      <c r="W22" s="128">
        <v>0</v>
      </c>
      <c r="X22" s="128">
        <v>0</v>
      </c>
      <c r="Y22" s="128">
        <v>0</v>
      </c>
      <c r="Z22" s="128">
        <v>0</v>
      </c>
      <c r="AA22" s="128">
        <v>0</v>
      </c>
      <c r="AB22" s="128">
        <v>0</v>
      </c>
      <c r="AC22" s="128">
        <v>0</v>
      </c>
      <c r="AD22" s="128">
        <v>0</v>
      </c>
      <c r="AE22" s="128">
        <v>0</v>
      </c>
      <c r="AF22" s="128">
        <v>0</v>
      </c>
      <c r="AG22" s="128">
        <v>0</v>
      </c>
      <c r="AH22" s="128">
        <v>0</v>
      </c>
      <c r="AI22" s="128">
        <v>0</v>
      </c>
      <c r="AJ22" s="128">
        <v>0</v>
      </c>
      <c r="AK22" s="128">
        <v>0</v>
      </c>
      <c r="AL22" s="128">
        <v>0</v>
      </c>
      <c r="AM22" s="128">
        <v>0</v>
      </c>
      <c r="AN22" s="128">
        <v>0</v>
      </c>
      <c r="AO22" s="128">
        <v>0</v>
      </c>
      <c r="AP22" s="128">
        <v>0</v>
      </c>
      <c r="AQ22" s="128">
        <v>0</v>
      </c>
      <c r="AR22" s="128">
        <v>-2429448.2524601296</v>
      </c>
      <c r="AS22" s="129">
        <f>SUM(E22:AR22)</f>
        <v>-2429448.2524601296</v>
      </c>
    </row>
    <row r="23" spans="1:46" x14ac:dyDescent="0.25">
      <c r="A23" s="130" t="s">
        <v>110</v>
      </c>
      <c r="B23" s="130"/>
      <c r="C23" s="130"/>
      <c r="D23" s="130"/>
      <c r="E23" s="131">
        <f>SUM(E18:E22)</f>
        <v>0</v>
      </c>
      <c r="F23" s="131">
        <f t="shared" ref="F23:AR23" si="3">SUM(F18:F22)</f>
        <v>0</v>
      </c>
      <c r="G23" s="131">
        <f t="shared" si="3"/>
        <v>0</v>
      </c>
      <c r="H23" s="131">
        <f t="shared" si="3"/>
        <v>0</v>
      </c>
      <c r="I23" s="131">
        <f t="shared" si="3"/>
        <v>0</v>
      </c>
      <c r="J23" s="131">
        <f t="shared" si="3"/>
        <v>0</v>
      </c>
      <c r="K23" s="131">
        <f t="shared" si="3"/>
        <v>0</v>
      </c>
      <c r="L23" s="131">
        <f t="shared" si="3"/>
        <v>0</v>
      </c>
      <c r="M23" s="131">
        <f t="shared" si="3"/>
        <v>0</v>
      </c>
      <c r="N23" s="131">
        <f t="shared" si="3"/>
        <v>0</v>
      </c>
      <c r="O23" s="131">
        <f t="shared" si="3"/>
        <v>0</v>
      </c>
      <c r="P23" s="131">
        <f t="shared" si="3"/>
        <v>0</v>
      </c>
      <c r="Q23" s="131">
        <f t="shared" si="3"/>
        <v>0</v>
      </c>
      <c r="R23" s="131">
        <f t="shared" si="3"/>
        <v>0</v>
      </c>
      <c r="S23" s="131">
        <f t="shared" si="3"/>
        <v>0</v>
      </c>
      <c r="T23" s="131">
        <f t="shared" si="3"/>
        <v>0</v>
      </c>
      <c r="U23" s="131">
        <f t="shared" si="3"/>
        <v>0</v>
      </c>
      <c r="V23" s="131">
        <f t="shared" si="3"/>
        <v>0</v>
      </c>
      <c r="W23" s="131">
        <f t="shared" si="3"/>
        <v>0</v>
      </c>
      <c r="X23" s="131">
        <f t="shared" si="3"/>
        <v>0</v>
      </c>
      <c r="Y23" s="131">
        <f t="shared" si="3"/>
        <v>0</v>
      </c>
      <c r="Z23" s="131">
        <f t="shared" si="3"/>
        <v>0</v>
      </c>
      <c r="AA23" s="131">
        <f t="shared" si="3"/>
        <v>0</v>
      </c>
      <c r="AB23" s="131">
        <f t="shared" si="3"/>
        <v>0</v>
      </c>
      <c r="AC23" s="131">
        <f t="shared" si="3"/>
        <v>-8905206.2671445813</v>
      </c>
      <c r="AD23" s="131">
        <f t="shared" si="3"/>
        <v>0</v>
      </c>
      <c r="AE23" s="131">
        <f t="shared" si="3"/>
        <v>0</v>
      </c>
      <c r="AF23" s="131">
        <f t="shared" si="3"/>
        <v>-2595952.4940617583</v>
      </c>
      <c r="AG23" s="131">
        <f t="shared" si="3"/>
        <v>0</v>
      </c>
      <c r="AH23" s="131">
        <f t="shared" si="3"/>
        <v>0</v>
      </c>
      <c r="AI23" s="131">
        <f t="shared" si="3"/>
        <v>0</v>
      </c>
      <c r="AJ23" s="131">
        <f t="shared" si="3"/>
        <v>0</v>
      </c>
      <c r="AK23" s="131">
        <f t="shared" si="3"/>
        <v>0</v>
      </c>
      <c r="AL23" s="131">
        <f t="shared" si="3"/>
        <v>0</v>
      </c>
      <c r="AM23" s="131">
        <f t="shared" si="3"/>
        <v>0</v>
      </c>
      <c r="AN23" s="131">
        <f t="shared" si="3"/>
        <v>0</v>
      </c>
      <c r="AO23" s="131">
        <f t="shared" si="3"/>
        <v>0</v>
      </c>
      <c r="AP23" s="131">
        <f t="shared" si="3"/>
        <v>0</v>
      </c>
      <c r="AQ23" s="131">
        <f t="shared" si="3"/>
        <v>0</v>
      </c>
      <c r="AR23" s="131">
        <f t="shared" si="3"/>
        <v>-10630899.521432698</v>
      </c>
      <c r="AS23" s="132">
        <f>SUM(AS18:AS22)</f>
        <v>-22132058.282639038</v>
      </c>
    </row>
    <row r="24" spans="1:46" x14ac:dyDescent="0.25">
      <c r="A24" s="133" t="s">
        <v>62</v>
      </c>
      <c r="B24" s="133"/>
      <c r="C24" s="133"/>
      <c r="D24" s="133"/>
      <c r="E24" s="134">
        <f>E16*'Individual Inputs'!K17</f>
        <v>0</v>
      </c>
      <c r="F24" s="134">
        <f>F16*'Individual Inputs'!$K$17*-1</f>
        <v>0</v>
      </c>
      <c r="G24" s="134">
        <f>G16*'Individual Inputs'!$K$17*-1</f>
        <v>0</v>
      </c>
      <c r="H24" s="134">
        <f>H16*'Individual Inputs'!$K$17*-1</f>
        <v>0</v>
      </c>
      <c r="I24" s="134">
        <f>I16*'Individual Inputs'!$K$17*-1</f>
        <v>0</v>
      </c>
      <c r="J24" s="134">
        <f>J16*'Individual Inputs'!$K$17*-1</f>
        <v>0</v>
      </c>
      <c r="K24" s="134">
        <f>K16*'Individual Inputs'!$K$17*-1</f>
        <v>0</v>
      </c>
      <c r="L24" s="134">
        <f>L16*'Individual Inputs'!$K$17*-1</f>
        <v>0</v>
      </c>
      <c r="M24" s="134">
        <f>M16*'Individual Inputs'!$K$17*-1</f>
        <v>0</v>
      </c>
      <c r="N24" s="134">
        <f>N16*'Individual Inputs'!$K$17*-1</f>
        <v>0</v>
      </c>
      <c r="O24" s="134">
        <f>O16*'Individual Inputs'!$K$17*-1</f>
        <v>0</v>
      </c>
      <c r="P24" s="134">
        <f>P16*'Individual Inputs'!$K$17*-1</f>
        <v>0</v>
      </c>
      <c r="Q24" s="134">
        <f>Q16*'Individual Inputs'!$K$17*-1</f>
        <v>0</v>
      </c>
      <c r="R24" s="134">
        <f>R16*'Individual Inputs'!$K$17*-1</f>
        <v>0</v>
      </c>
      <c r="S24" s="134">
        <f>S16*'Individual Inputs'!$K$17*-1</f>
        <v>0</v>
      </c>
      <c r="T24" s="134">
        <f>T16*'Individual Inputs'!$K$17*-1</f>
        <v>0</v>
      </c>
      <c r="U24" s="134">
        <f>U16*'Individual Inputs'!$K$17*-1</f>
        <v>0</v>
      </c>
      <c r="V24" s="134">
        <f>V16*'Individual Inputs'!$K$17*-1</f>
        <v>0</v>
      </c>
      <c r="W24" s="134">
        <f>W16*'Individual Inputs'!$K$17*-1</f>
        <v>0</v>
      </c>
      <c r="X24" s="134">
        <f>X16*'Individual Inputs'!$K$17*-1</f>
        <v>0</v>
      </c>
      <c r="Y24" s="134">
        <f>Y16*'Individual Inputs'!$K$17*-1</f>
        <v>0</v>
      </c>
      <c r="Z24" s="134">
        <f>Z16*'Individual Inputs'!$K$17*-1</f>
        <v>0</v>
      </c>
      <c r="AA24" s="134">
        <f>AA16*'Individual Inputs'!$K$17*-1</f>
        <v>0</v>
      </c>
      <c r="AB24" s="134">
        <f>AB16*'Individual Inputs'!$K$17*-1</f>
        <v>0</v>
      </c>
      <c r="AC24" s="134">
        <f>AC16*'Individual Inputs'!$K$17*-1</f>
        <v>-8905206.2671445813</v>
      </c>
      <c r="AD24" s="134">
        <f>AD16*'Individual Inputs'!$K$17*-1</f>
        <v>0</v>
      </c>
      <c r="AE24" s="134">
        <f>AE16*'Individual Inputs'!$K$17*-1</f>
        <v>0</v>
      </c>
      <c r="AF24" s="134">
        <f>AF16*'Individual Inputs'!K17*-1</f>
        <v>-2595952.4940617578</v>
      </c>
      <c r="AG24" s="134"/>
      <c r="AH24" s="134"/>
      <c r="AI24" s="134"/>
      <c r="AJ24" s="134"/>
      <c r="AK24" s="134"/>
      <c r="AL24" s="134"/>
      <c r="AM24" s="134"/>
      <c r="AN24" s="134"/>
      <c r="AO24" s="134"/>
      <c r="AP24" s="134"/>
      <c r="AQ24" s="134"/>
      <c r="AR24" s="134">
        <f>AR16*'Individual Inputs'!K17*-1</f>
        <v>-10630899.521432698</v>
      </c>
      <c r="AT24" s="135">
        <f>SUM(E24:AR24)</f>
        <v>-22132058.282639038</v>
      </c>
    </row>
    <row r="25" spans="1:46" x14ac:dyDescent="0.25">
      <c r="A25" s="121"/>
      <c r="B25" s="121"/>
      <c r="C25" s="121"/>
      <c r="D25" s="121"/>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37"/>
    </row>
    <row r="26" spans="1:46" x14ac:dyDescent="0.25">
      <c r="A26" s="127" t="s">
        <v>12</v>
      </c>
      <c r="B26" s="127"/>
      <c r="C26" s="127"/>
      <c r="D26" s="127"/>
      <c r="E26" s="128">
        <v>0</v>
      </c>
      <c r="F26" s="128">
        <v>0</v>
      </c>
      <c r="G26" s="128">
        <v>0</v>
      </c>
      <c r="H26" s="128">
        <v>0</v>
      </c>
      <c r="I26" s="128">
        <v>0</v>
      </c>
      <c r="J26" s="128">
        <v>0</v>
      </c>
      <c r="K26" s="128">
        <v>0</v>
      </c>
      <c r="L26" s="128">
        <v>0</v>
      </c>
      <c r="M26" s="128">
        <v>0</v>
      </c>
      <c r="N26" s="128">
        <v>0</v>
      </c>
      <c r="O26" s="128">
        <v>0</v>
      </c>
      <c r="P26" s="128">
        <v>0</v>
      </c>
      <c r="Q26" s="128">
        <v>0</v>
      </c>
      <c r="R26" s="128">
        <v>0</v>
      </c>
      <c r="S26" s="128">
        <v>0</v>
      </c>
      <c r="T26" s="128">
        <v>0</v>
      </c>
      <c r="U26" s="128">
        <v>0</v>
      </c>
      <c r="V26" s="128">
        <v>0</v>
      </c>
      <c r="W26" s="128">
        <v>0</v>
      </c>
      <c r="X26" s="128">
        <v>0</v>
      </c>
      <c r="Y26" s="128">
        <v>0</v>
      </c>
      <c r="Z26" s="128">
        <v>0</v>
      </c>
      <c r="AA26" s="128">
        <v>0</v>
      </c>
      <c r="AB26" s="128">
        <v>0</v>
      </c>
      <c r="AC26" s="128">
        <v>-1220537.0942615808</v>
      </c>
      <c r="AD26" s="128">
        <v>0</v>
      </c>
      <c r="AE26" s="128">
        <v>0</v>
      </c>
      <c r="AF26" s="128">
        <v>0</v>
      </c>
      <c r="AG26" s="128">
        <v>0</v>
      </c>
      <c r="AH26" s="128">
        <v>0</v>
      </c>
      <c r="AI26" s="128">
        <v>0</v>
      </c>
      <c r="AJ26" s="128">
        <v>0</v>
      </c>
      <c r="AK26" s="128">
        <v>0</v>
      </c>
      <c r="AL26" s="128">
        <v>0</v>
      </c>
      <c r="AM26" s="128">
        <v>0</v>
      </c>
      <c r="AN26" s="128">
        <v>0</v>
      </c>
      <c r="AO26" s="128">
        <v>0</v>
      </c>
      <c r="AP26" s="128">
        <v>0</v>
      </c>
      <c r="AQ26" s="128">
        <v>0</v>
      </c>
      <c r="AR26" s="128">
        <v>0</v>
      </c>
      <c r="AS26" s="129">
        <f t="shared" si="1"/>
        <v>-1220537.0942615808</v>
      </c>
    </row>
    <row r="27" spans="1:46" x14ac:dyDescent="0.25">
      <c r="A27" s="127" t="s">
        <v>13</v>
      </c>
      <c r="B27" s="127"/>
      <c r="C27" s="127"/>
      <c r="D27" s="127"/>
      <c r="E27" s="128">
        <v>0</v>
      </c>
      <c r="F27" s="128">
        <v>0</v>
      </c>
      <c r="G27" s="128">
        <v>0</v>
      </c>
      <c r="H27" s="128">
        <v>0</v>
      </c>
      <c r="I27" s="128">
        <v>0</v>
      </c>
      <c r="J27" s="128">
        <v>0</v>
      </c>
      <c r="K27" s="128">
        <v>0</v>
      </c>
      <c r="L27" s="128">
        <v>0</v>
      </c>
      <c r="M27" s="128">
        <v>0</v>
      </c>
      <c r="N27" s="128">
        <v>0</v>
      </c>
      <c r="O27" s="128">
        <v>0</v>
      </c>
      <c r="P27" s="128">
        <v>0</v>
      </c>
      <c r="Q27" s="128">
        <v>0</v>
      </c>
      <c r="R27" s="128">
        <v>0</v>
      </c>
      <c r="S27" s="128">
        <v>0</v>
      </c>
      <c r="T27" s="128">
        <v>0</v>
      </c>
      <c r="U27" s="128">
        <v>0</v>
      </c>
      <c r="V27" s="128">
        <v>0</v>
      </c>
      <c r="W27" s="128">
        <v>0</v>
      </c>
      <c r="X27" s="128">
        <v>0</v>
      </c>
      <c r="Y27" s="128">
        <v>0</v>
      </c>
      <c r="Z27" s="128">
        <v>0</v>
      </c>
      <c r="AA27" s="128">
        <v>0</v>
      </c>
      <c r="AB27" s="128">
        <v>0</v>
      </c>
      <c r="AC27" s="128">
        <v>-610268.54713079042</v>
      </c>
      <c r="AD27" s="128">
        <v>0</v>
      </c>
      <c r="AE27" s="128">
        <v>0</v>
      </c>
      <c r="AF27" s="128">
        <v>0</v>
      </c>
      <c r="AG27" s="128">
        <v>0</v>
      </c>
      <c r="AH27" s="128">
        <v>0</v>
      </c>
      <c r="AI27" s="128">
        <v>0</v>
      </c>
      <c r="AJ27" s="128">
        <v>0</v>
      </c>
      <c r="AK27" s="128">
        <v>0</v>
      </c>
      <c r="AL27" s="128">
        <v>0</v>
      </c>
      <c r="AM27" s="128">
        <v>0</v>
      </c>
      <c r="AN27" s="128">
        <v>0</v>
      </c>
      <c r="AO27" s="128">
        <v>0</v>
      </c>
      <c r="AP27" s="128">
        <v>0</v>
      </c>
      <c r="AQ27" s="128">
        <v>0</v>
      </c>
      <c r="AR27" s="128">
        <v>0</v>
      </c>
      <c r="AS27" s="129">
        <f t="shared" si="1"/>
        <v>-610268.54713079042</v>
      </c>
    </row>
    <row r="28" spans="1:46" x14ac:dyDescent="0.25">
      <c r="A28" s="127" t="s">
        <v>12</v>
      </c>
      <c r="B28" s="127"/>
      <c r="C28" s="127"/>
      <c r="D28" s="127"/>
      <c r="E28" s="128">
        <v>0</v>
      </c>
      <c r="F28" s="128">
        <v>0</v>
      </c>
      <c r="G28" s="128">
        <v>0</v>
      </c>
      <c r="H28" s="128">
        <v>0</v>
      </c>
      <c r="I28" s="128">
        <v>0</v>
      </c>
      <c r="J28" s="128">
        <v>0</v>
      </c>
      <c r="K28" s="128">
        <v>0</v>
      </c>
      <c r="L28" s="128">
        <v>0</v>
      </c>
      <c r="M28" s="128">
        <v>0</v>
      </c>
      <c r="N28" s="128">
        <v>0</v>
      </c>
      <c r="O28" s="128">
        <v>0</v>
      </c>
      <c r="P28" s="128">
        <v>0</v>
      </c>
      <c r="Q28" s="128">
        <v>0</v>
      </c>
      <c r="R28" s="128">
        <v>0</v>
      </c>
      <c r="S28" s="128">
        <v>0</v>
      </c>
      <c r="T28" s="128">
        <v>0</v>
      </c>
      <c r="U28" s="128">
        <v>0</v>
      </c>
      <c r="V28" s="128">
        <v>0</v>
      </c>
      <c r="W28" s="128">
        <v>0</v>
      </c>
      <c r="X28" s="128">
        <v>0</v>
      </c>
      <c r="Y28" s="128">
        <v>0</v>
      </c>
      <c r="Z28" s="128">
        <v>0</v>
      </c>
      <c r="AA28" s="128">
        <v>0</v>
      </c>
      <c r="AB28" s="128">
        <v>0</v>
      </c>
      <c r="AC28" s="128">
        <v>0</v>
      </c>
      <c r="AD28" s="128">
        <v>0</v>
      </c>
      <c r="AE28" s="128">
        <v>0</v>
      </c>
      <c r="AF28" s="128">
        <v>-355798.19477434683</v>
      </c>
      <c r="AG28" s="128">
        <v>0</v>
      </c>
      <c r="AH28" s="128">
        <v>0</v>
      </c>
      <c r="AI28" s="128">
        <v>0</v>
      </c>
      <c r="AJ28" s="128">
        <v>0</v>
      </c>
      <c r="AK28" s="128">
        <v>0</v>
      </c>
      <c r="AL28" s="128">
        <v>0</v>
      </c>
      <c r="AM28" s="128">
        <v>0</v>
      </c>
      <c r="AN28" s="128">
        <v>0</v>
      </c>
      <c r="AO28" s="128">
        <v>0</v>
      </c>
      <c r="AP28" s="128">
        <v>0</v>
      </c>
      <c r="AQ28" s="128">
        <v>0</v>
      </c>
      <c r="AR28" s="128">
        <v>0</v>
      </c>
      <c r="AS28" s="129">
        <f t="shared" si="1"/>
        <v>-355798.19477434683</v>
      </c>
    </row>
    <row r="29" spans="1:46" x14ac:dyDescent="0.25">
      <c r="A29" s="127" t="s">
        <v>13</v>
      </c>
      <c r="B29" s="127"/>
      <c r="C29" s="127"/>
      <c r="D29" s="127"/>
      <c r="E29" s="128">
        <v>0</v>
      </c>
      <c r="F29" s="128">
        <v>0</v>
      </c>
      <c r="G29" s="128">
        <v>0</v>
      </c>
      <c r="H29" s="128">
        <v>0</v>
      </c>
      <c r="I29" s="128">
        <v>0</v>
      </c>
      <c r="J29" s="128">
        <v>0</v>
      </c>
      <c r="K29" s="128">
        <v>0</v>
      </c>
      <c r="L29" s="128">
        <v>0</v>
      </c>
      <c r="M29" s="128">
        <v>0</v>
      </c>
      <c r="N29" s="128">
        <v>0</v>
      </c>
      <c r="O29" s="128">
        <v>0</v>
      </c>
      <c r="P29" s="128">
        <v>0</v>
      </c>
      <c r="Q29" s="128">
        <v>0</v>
      </c>
      <c r="R29" s="128">
        <v>0</v>
      </c>
      <c r="S29" s="128">
        <v>0</v>
      </c>
      <c r="T29" s="128">
        <v>0</v>
      </c>
      <c r="U29" s="128">
        <v>0</v>
      </c>
      <c r="V29" s="128">
        <v>0</v>
      </c>
      <c r="W29" s="128">
        <v>0</v>
      </c>
      <c r="X29" s="128">
        <v>0</v>
      </c>
      <c r="Y29" s="128">
        <v>0</v>
      </c>
      <c r="Z29" s="128">
        <v>0</v>
      </c>
      <c r="AA29" s="128">
        <v>0</v>
      </c>
      <c r="AB29" s="128">
        <v>0</v>
      </c>
      <c r="AC29" s="128">
        <v>0</v>
      </c>
      <c r="AD29" s="128">
        <v>0</v>
      </c>
      <c r="AE29" s="128">
        <v>0</v>
      </c>
      <c r="AF29" s="128">
        <v>-177899.09738717342</v>
      </c>
      <c r="AG29" s="128">
        <v>0</v>
      </c>
      <c r="AH29" s="128">
        <v>0</v>
      </c>
      <c r="AI29" s="128">
        <v>0</v>
      </c>
      <c r="AJ29" s="128">
        <v>0</v>
      </c>
      <c r="AK29" s="128">
        <v>0</v>
      </c>
      <c r="AL29" s="128">
        <v>0</v>
      </c>
      <c r="AM29" s="128">
        <v>0</v>
      </c>
      <c r="AN29" s="128">
        <v>0</v>
      </c>
      <c r="AO29" s="128">
        <v>0</v>
      </c>
      <c r="AP29" s="128">
        <v>0</v>
      </c>
      <c r="AQ29" s="128">
        <v>0</v>
      </c>
      <c r="AR29" s="128">
        <v>0</v>
      </c>
      <c r="AS29" s="129">
        <f t="shared" si="1"/>
        <v>-177899.09738717342</v>
      </c>
    </row>
    <row r="30" spans="1:46" x14ac:dyDescent="0.25">
      <c r="A30" s="127" t="s">
        <v>12</v>
      </c>
      <c r="B30" s="127"/>
      <c r="C30" s="127"/>
      <c r="D30" s="127"/>
      <c r="E30" s="128">
        <v>0</v>
      </c>
      <c r="F30" s="128">
        <v>0</v>
      </c>
      <c r="G30" s="128">
        <v>0</v>
      </c>
      <c r="H30" s="128">
        <v>0</v>
      </c>
      <c r="I30" s="128">
        <v>0</v>
      </c>
      <c r="J30" s="128">
        <v>0</v>
      </c>
      <c r="K30" s="128">
        <v>0</v>
      </c>
      <c r="L30" s="128">
        <v>0</v>
      </c>
      <c r="M30" s="128">
        <v>0</v>
      </c>
      <c r="N30" s="128">
        <v>0</v>
      </c>
      <c r="O30" s="128">
        <v>0</v>
      </c>
      <c r="P30" s="128">
        <v>0</v>
      </c>
      <c r="Q30" s="128">
        <v>0</v>
      </c>
      <c r="R30" s="128">
        <v>0</v>
      </c>
      <c r="S30" s="128">
        <v>0</v>
      </c>
      <c r="T30" s="128">
        <v>0</v>
      </c>
      <c r="U30" s="128">
        <v>0</v>
      </c>
      <c r="V30" s="128">
        <v>0</v>
      </c>
      <c r="W30" s="128">
        <v>0</v>
      </c>
      <c r="X30" s="128">
        <v>0</v>
      </c>
      <c r="Y30" s="128">
        <v>0</v>
      </c>
      <c r="Z30" s="128">
        <v>0</v>
      </c>
      <c r="AA30" s="128">
        <v>0</v>
      </c>
      <c r="AB30" s="128">
        <v>0</v>
      </c>
      <c r="AC30" s="128">
        <v>0</v>
      </c>
      <c r="AD30" s="128">
        <v>0</v>
      </c>
      <c r="AE30" s="128">
        <v>0</v>
      </c>
      <c r="AF30" s="128">
        <v>0</v>
      </c>
      <c r="AG30" s="128">
        <v>0</v>
      </c>
      <c r="AH30" s="128">
        <v>0</v>
      </c>
      <c r="AI30" s="128">
        <v>0</v>
      </c>
      <c r="AJ30" s="128">
        <v>0</v>
      </c>
      <c r="AK30" s="128">
        <v>0</v>
      </c>
      <c r="AL30" s="128">
        <v>0</v>
      </c>
      <c r="AM30" s="128">
        <v>0</v>
      </c>
      <c r="AN30" s="128">
        <v>0</v>
      </c>
      <c r="AO30" s="128">
        <v>0</v>
      </c>
      <c r="AP30" s="128">
        <v>0</v>
      </c>
      <c r="AQ30" s="128">
        <v>0</v>
      </c>
      <c r="AR30" s="128">
        <v>-504722.61785106332</v>
      </c>
      <c r="AS30" s="129">
        <f t="shared" si="1"/>
        <v>-504722.61785106332</v>
      </c>
    </row>
    <row r="31" spans="1:46" x14ac:dyDescent="0.25">
      <c r="A31" s="127" t="s">
        <v>13</v>
      </c>
      <c r="B31" s="127"/>
      <c r="C31" s="127"/>
      <c r="D31" s="127"/>
      <c r="E31" s="128">
        <v>0</v>
      </c>
      <c r="F31" s="128">
        <v>0</v>
      </c>
      <c r="G31" s="128">
        <v>0</v>
      </c>
      <c r="H31" s="128">
        <v>0</v>
      </c>
      <c r="I31" s="128">
        <v>0</v>
      </c>
      <c r="J31" s="128">
        <v>0</v>
      </c>
      <c r="K31" s="128">
        <v>0</v>
      </c>
      <c r="L31" s="128">
        <v>0</v>
      </c>
      <c r="M31" s="128">
        <v>0</v>
      </c>
      <c r="N31" s="128">
        <v>0</v>
      </c>
      <c r="O31" s="128">
        <v>0</v>
      </c>
      <c r="P31" s="128">
        <v>0</v>
      </c>
      <c r="Q31" s="128">
        <v>0</v>
      </c>
      <c r="R31" s="128">
        <v>0</v>
      </c>
      <c r="S31" s="128">
        <v>0</v>
      </c>
      <c r="T31" s="128">
        <v>0</v>
      </c>
      <c r="U31" s="128">
        <v>0</v>
      </c>
      <c r="V31" s="128">
        <v>0</v>
      </c>
      <c r="W31" s="128">
        <v>0</v>
      </c>
      <c r="X31" s="128">
        <v>0</v>
      </c>
      <c r="Y31" s="128">
        <v>0</v>
      </c>
      <c r="Z31" s="128">
        <v>0</v>
      </c>
      <c r="AA31" s="128">
        <v>0</v>
      </c>
      <c r="AB31" s="128">
        <v>0</v>
      </c>
      <c r="AC31" s="128">
        <v>0</v>
      </c>
      <c r="AD31" s="128">
        <v>0</v>
      </c>
      <c r="AE31" s="128">
        <v>0</v>
      </c>
      <c r="AF31" s="128">
        <v>0</v>
      </c>
      <c r="AG31" s="128">
        <v>0</v>
      </c>
      <c r="AH31" s="128">
        <v>0</v>
      </c>
      <c r="AI31" s="128">
        <v>0</v>
      </c>
      <c r="AJ31" s="128">
        <v>0</v>
      </c>
      <c r="AK31" s="128">
        <v>0</v>
      </c>
      <c r="AL31" s="128">
        <v>0</v>
      </c>
      <c r="AM31" s="128">
        <v>0</v>
      </c>
      <c r="AN31" s="128">
        <v>0</v>
      </c>
      <c r="AO31" s="128">
        <v>0</v>
      </c>
      <c r="AP31" s="128">
        <v>0</v>
      </c>
      <c r="AQ31" s="128">
        <v>0</v>
      </c>
      <c r="AR31" s="128">
        <v>-252361.30892553166</v>
      </c>
      <c r="AS31" s="129">
        <f t="shared" si="1"/>
        <v>-252361.30892553166</v>
      </c>
    </row>
    <row r="32" spans="1:46" x14ac:dyDescent="0.25">
      <c r="A32" s="127" t="s">
        <v>12</v>
      </c>
      <c r="B32" s="127"/>
      <c r="C32" s="127"/>
      <c r="D32" s="127"/>
      <c r="E32" s="128">
        <v>0</v>
      </c>
      <c r="F32" s="128">
        <v>0</v>
      </c>
      <c r="G32" s="128">
        <v>0</v>
      </c>
      <c r="H32" s="128">
        <v>0</v>
      </c>
      <c r="I32" s="128">
        <v>0</v>
      </c>
      <c r="J32" s="128">
        <v>0</v>
      </c>
      <c r="K32" s="128">
        <v>0</v>
      </c>
      <c r="L32" s="128">
        <v>0</v>
      </c>
      <c r="M32" s="128">
        <v>0</v>
      </c>
      <c r="N32" s="128">
        <v>0</v>
      </c>
      <c r="O32" s="128">
        <v>0</v>
      </c>
      <c r="P32" s="128">
        <v>0</v>
      </c>
      <c r="Q32" s="128">
        <v>0</v>
      </c>
      <c r="R32" s="128">
        <v>0</v>
      </c>
      <c r="S32" s="128">
        <v>0</v>
      </c>
      <c r="T32" s="128">
        <v>0</v>
      </c>
      <c r="U32" s="128">
        <v>0</v>
      </c>
      <c r="V32" s="128">
        <v>0</v>
      </c>
      <c r="W32" s="128">
        <v>0</v>
      </c>
      <c r="X32" s="128">
        <v>0</v>
      </c>
      <c r="Y32" s="128">
        <v>0</v>
      </c>
      <c r="Z32" s="128">
        <v>0</v>
      </c>
      <c r="AA32" s="128">
        <v>0</v>
      </c>
      <c r="AB32" s="128">
        <v>0</v>
      </c>
      <c r="AC32" s="128">
        <v>0</v>
      </c>
      <c r="AD32" s="128">
        <v>0</v>
      </c>
      <c r="AE32" s="128">
        <v>0</v>
      </c>
      <c r="AF32" s="128">
        <v>0</v>
      </c>
      <c r="AG32" s="128">
        <v>0</v>
      </c>
      <c r="AH32" s="128">
        <v>0</v>
      </c>
      <c r="AI32" s="128">
        <v>0</v>
      </c>
      <c r="AJ32" s="128">
        <v>0</v>
      </c>
      <c r="AK32" s="128">
        <v>0</v>
      </c>
      <c r="AL32" s="128">
        <v>0</v>
      </c>
      <c r="AM32" s="128">
        <v>0</v>
      </c>
      <c r="AN32" s="128">
        <v>0</v>
      </c>
      <c r="AO32" s="128">
        <v>0</v>
      </c>
      <c r="AP32" s="128">
        <v>0</v>
      </c>
      <c r="AQ32" s="128">
        <v>0</v>
      </c>
      <c r="AR32" s="128">
        <v>-619358.64430811803</v>
      </c>
      <c r="AS32" s="129">
        <f t="shared" si="1"/>
        <v>-619358.64430811803</v>
      </c>
    </row>
    <row r="33" spans="1:46" x14ac:dyDescent="0.25">
      <c r="A33" s="127" t="s">
        <v>13</v>
      </c>
      <c r="B33" s="127"/>
      <c r="C33" s="127"/>
      <c r="D33" s="127"/>
      <c r="E33" s="128">
        <v>0</v>
      </c>
      <c r="F33" s="128">
        <v>0</v>
      </c>
      <c r="G33" s="128">
        <v>0</v>
      </c>
      <c r="H33" s="128">
        <v>0</v>
      </c>
      <c r="I33" s="128">
        <v>0</v>
      </c>
      <c r="J33" s="128">
        <v>0</v>
      </c>
      <c r="K33" s="128">
        <v>0</v>
      </c>
      <c r="L33" s="128">
        <v>0</v>
      </c>
      <c r="M33" s="128">
        <v>0</v>
      </c>
      <c r="N33" s="128">
        <v>0</v>
      </c>
      <c r="O33" s="128">
        <v>0</v>
      </c>
      <c r="P33" s="128">
        <v>0</v>
      </c>
      <c r="Q33" s="128">
        <v>0</v>
      </c>
      <c r="R33" s="128">
        <v>0</v>
      </c>
      <c r="S33" s="128">
        <v>0</v>
      </c>
      <c r="T33" s="128">
        <v>0</v>
      </c>
      <c r="U33" s="128">
        <v>0</v>
      </c>
      <c r="V33" s="128">
        <v>0</v>
      </c>
      <c r="W33" s="128">
        <v>0</v>
      </c>
      <c r="X33" s="128">
        <v>0</v>
      </c>
      <c r="Y33" s="128">
        <v>0</v>
      </c>
      <c r="Z33" s="128">
        <v>0</v>
      </c>
      <c r="AA33" s="128">
        <v>0</v>
      </c>
      <c r="AB33" s="128">
        <v>0</v>
      </c>
      <c r="AC33" s="128">
        <v>0</v>
      </c>
      <c r="AD33" s="128">
        <v>0</v>
      </c>
      <c r="AE33" s="128">
        <v>0</v>
      </c>
      <c r="AF33" s="128">
        <v>0</v>
      </c>
      <c r="AG33" s="128">
        <v>0</v>
      </c>
      <c r="AH33" s="128">
        <v>0</v>
      </c>
      <c r="AI33" s="128">
        <v>0</v>
      </c>
      <c r="AJ33" s="128">
        <v>0</v>
      </c>
      <c r="AK33" s="128">
        <v>0</v>
      </c>
      <c r="AL33" s="128">
        <v>0</v>
      </c>
      <c r="AM33" s="128">
        <v>0</v>
      </c>
      <c r="AN33" s="128">
        <v>0</v>
      </c>
      <c r="AO33" s="128">
        <v>0</v>
      </c>
      <c r="AP33" s="128">
        <v>0</v>
      </c>
      <c r="AQ33" s="128">
        <v>0</v>
      </c>
      <c r="AR33" s="128">
        <v>-309679.32215405902</v>
      </c>
      <c r="AS33" s="129">
        <f t="shared" si="1"/>
        <v>-309679.32215405902</v>
      </c>
    </row>
    <row r="34" spans="1:46" x14ac:dyDescent="0.25">
      <c r="A34" s="127" t="s">
        <v>12</v>
      </c>
      <c r="B34" s="127"/>
      <c r="C34" s="127"/>
      <c r="D34" s="127"/>
      <c r="E34" s="128">
        <v>0</v>
      </c>
      <c r="F34" s="128">
        <v>0</v>
      </c>
      <c r="G34" s="128">
        <v>0</v>
      </c>
      <c r="H34" s="128">
        <v>0</v>
      </c>
      <c r="I34" s="128">
        <v>0</v>
      </c>
      <c r="J34" s="128">
        <v>0</v>
      </c>
      <c r="K34" s="128">
        <v>0</v>
      </c>
      <c r="L34" s="128">
        <v>0</v>
      </c>
      <c r="M34" s="128">
        <v>0</v>
      </c>
      <c r="N34" s="128">
        <v>0</v>
      </c>
      <c r="O34" s="128">
        <v>0</v>
      </c>
      <c r="P34" s="128">
        <v>0</v>
      </c>
      <c r="Q34" s="128">
        <v>0</v>
      </c>
      <c r="R34" s="128">
        <v>0</v>
      </c>
      <c r="S34" s="128">
        <v>0</v>
      </c>
      <c r="T34" s="128">
        <v>0</v>
      </c>
      <c r="U34" s="128">
        <v>0</v>
      </c>
      <c r="V34" s="128">
        <v>0</v>
      </c>
      <c r="W34" s="128">
        <v>0</v>
      </c>
      <c r="X34" s="128">
        <v>0</v>
      </c>
      <c r="Y34" s="128">
        <v>0</v>
      </c>
      <c r="Z34" s="128">
        <v>0</v>
      </c>
      <c r="AA34" s="128">
        <v>0</v>
      </c>
      <c r="AB34" s="128">
        <v>0</v>
      </c>
      <c r="AC34" s="128">
        <v>0</v>
      </c>
      <c r="AD34" s="128">
        <v>0</v>
      </c>
      <c r="AE34" s="128">
        <v>0</v>
      </c>
      <c r="AF34" s="128">
        <v>0</v>
      </c>
      <c r="AG34" s="128">
        <v>0</v>
      </c>
      <c r="AH34" s="128">
        <v>0</v>
      </c>
      <c r="AI34" s="128">
        <v>0</v>
      </c>
      <c r="AJ34" s="128">
        <v>0</v>
      </c>
      <c r="AK34" s="128">
        <v>0</v>
      </c>
      <c r="AL34" s="128">
        <v>0</v>
      </c>
      <c r="AM34" s="128">
        <v>0</v>
      </c>
      <c r="AN34" s="128">
        <v>0</v>
      </c>
      <c r="AO34" s="128">
        <v>0</v>
      </c>
      <c r="AP34" s="128">
        <v>0</v>
      </c>
      <c r="AQ34" s="128">
        <v>0</v>
      </c>
      <c r="AR34" s="128">
        <v>-332977.3193077707</v>
      </c>
      <c r="AS34" s="129">
        <f t="shared" si="1"/>
        <v>-332977.3193077707</v>
      </c>
    </row>
    <row r="35" spans="1:46" x14ac:dyDescent="0.25">
      <c r="A35" s="127" t="s">
        <v>13</v>
      </c>
      <c r="B35" s="127"/>
      <c r="C35" s="127"/>
      <c r="D35" s="127"/>
      <c r="E35" s="128">
        <v>0</v>
      </c>
      <c r="F35" s="128">
        <v>0</v>
      </c>
      <c r="G35" s="128">
        <v>0</v>
      </c>
      <c r="H35" s="128">
        <v>0</v>
      </c>
      <c r="I35" s="128">
        <v>0</v>
      </c>
      <c r="J35" s="128">
        <v>0</v>
      </c>
      <c r="K35" s="128">
        <v>0</v>
      </c>
      <c r="L35" s="128">
        <v>0</v>
      </c>
      <c r="M35" s="128">
        <v>0</v>
      </c>
      <c r="N35" s="128">
        <v>0</v>
      </c>
      <c r="O35" s="128">
        <v>0</v>
      </c>
      <c r="P35" s="128">
        <v>0</v>
      </c>
      <c r="Q35" s="128">
        <v>0</v>
      </c>
      <c r="R35" s="128">
        <v>0</v>
      </c>
      <c r="S35" s="128">
        <v>0</v>
      </c>
      <c r="T35" s="128">
        <v>0</v>
      </c>
      <c r="U35" s="128">
        <v>0</v>
      </c>
      <c r="V35" s="128">
        <v>0</v>
      </c>
      <c r="W35" s="128">
        <v>0</v>
      </c>
      <c r="X35" s="128">
        <v>0</v>
      </c>
      <c r="Y35" s="128">
        <v>0</v>
      </c>
      <c r="Z35" s="128">
        <v>0</v>
      </c>
      <c r="AA35" s="128">
        <v>0</v>
      </c>
      <c r="AB35" s="128">
        <v>0</v>
      </c>
      <c r="AC35" s="128">
        <v>0</v>
      </c>
      <c r="AD35" s="128">
        <v>0</v>
      </c>
      <c r="AE35" s="128">
        <v>0</v>
      </c>
      <c r="AF35" s="128">
        <v>0</v>
      </c>
      <c r="AG35" s="128">
        <v>0</v>
      </c>
      <c r="AH35" s="128">
        <v>0</v>
      </c>
      <c r="AI35" s="128">
        <v>0</v>
      </c>
      <c r="AJ35" s="128">
        <v>0</v>
      </c>
      <c r="AK35" s="128">
        <v>0</v>
      </c>
      <c r="AL35" s="128">
        <v>0</v>
      </c>
      <c r="AM35" s="128">
        <v>0</v>
      </c>
      <c r="AN35" s="128">
        <v>0</v>
      </c>
      <c r="AO35" s="128">
        <v>0</v>
      </c>
      <c r="AP35" s="128">
        <v>0</v>
      </c>
      <c r="AQ35" s="128">
        <v>0</v>
      </c>
      <c r="AR35" s="128">
        <v>-166488.65965388535</v>
      </c>
      <c r="AS35" s="129">
        <f t="shared" si="1"/>
        <v>-166488.65965388535</v>
      </c>
    </row>
    <row r="36" spans="1:46" x14ac:dyDescent="0.25">
      <c r="A36" s="130" t="s">
        <v>55</v>
      </c>
      <c r="B36" s="130"/>
      <c r="C36" s="130"/>
      <c r="D36" s="130"/>
      <c r="E36" s="131">
        <f>SUM(E26:E35)</f>
        <v>0</v>
      </c>
      <c r="F36" s="131">
        <f t="shared" ref="F36:AR36" si="4">SUM(F26:F35)</f>
        <v>0</v>
      </c>
      <c r="G36" s="131">
        <f t="shared" si="4"/>
        <v>0</v>
      </c>
      <c r="H36" s="131">
        <f t="shared" si="4"/>
        <v>0</v>
      </c>
      <c r="I36" s="131">
        <f t="shared" si="4"/>
        <v>0</v>
      </c>
      <c r="J36" s="131">
        <f t="shared" si="4"/>
        <v>0</v>
      </c>
      <c r="K36" s="131">
        <f t="shared" si="4"/>
        <v>0</v>
      </c>
      <c r="L36" s="131">
        <f t="shared" si="4"/>
        <v>0</v>
      </c>
      <c r="M36" s="131">
        <f t="shared" si="4"/>
        <v>0</v>
      </c>
      <c r="N36" s="131">
        <f t="shared" si="4"/>
        <v>0</v>
      </c>
      <c r="O36" s="131">
        <f t="shared" si="4"/>
        <v>0</v>
      </c>
      <c r="P36" s="131">
        <f t="shared" si="4"/>
        <v>0</v>
      </c>
      <c r="Q36" s="131">
        <f t="shared" si="4"/>
        <v>0</v>
      </c>
      <c r="R36" s="131">
        <f t="shared" si="4"/>
        <v>0</v>
      </c>
      <c r="S36" s="131">
        <f t="shared" si="4"/>
        <v>0</v>
      </c>
      <c r="T36" s="131">
        <f t="shared" si="4"/>
        <v>0</v>
      </c>
      <c r="U36" s="131">
        <f t="shared" si="4"/>
        <v>0</v>
      </c>
      <c r="V36" s="131">
        <f t="shared" si="4"/>
        <v>0</v>
      </c>
      <c r="W36" s="131">
        <f t="shared" si="4"/>
        <v>0</v>
      </c>
      <c r="X36" s="131">
        <f t="shared" si="4"/>
        <v>0</v>
      </c>
      <c r="Y36" s="131">
        <f t="shared" si="4"/>
        <v>0</v>
      </c>
      <c r="Z36" s="131">
        <f t="shared" si="4"/>
        <v>0</v>
      </c>
      <c r="AA36" s="131">
        <f t="shared" si="4"/>
        <v>0</v>
      </c>
      <c r="AB36" s="131">
        <f t="shared" si="4"/>
        <v>0</v>
      </c>
      <c r="AC36" s="131">
        <f t="shared" si="4"/>
        <v>-1830805.6413923712</v>
      </c>
      <c r="AD36" s="131">
        <f t="shared" si="4"/>
        <v>0</v>
      </c>
      <c r="AE36" s="131">
        <f t="shared" si="4"/>
        <v>0</v>
      </c>
      <c r="AF36" s="131">
        <f t="shared" si="4"/>
        <v>-533697.29216152022</v>
      </c>
      <c r="AG36" s="131">
        <f t="shared" si="4"/>
        <v>0</v>
      </c>
      <c r="AH36" s="131">
        <f t="shared" si="4"/>
        <v>0</v>
      </c>
      <c r="AI36" s="131">
        <f t="shared" si="4"/>
        <v>0</v>
      </c>
      <c r="AJ36" s="131">
        <f t="shared" si="4"/>
        <v>0</v>
      </c>
      <c r="AK36" s="131">
        <f t="shared" si="4"/>
        <v>0</v>
      </c>
      <c r="AL36" s="131">
        <f t="shared" si="4"/>
        <v>0</v>
      </c>
      <c r="AM36" s="131">
        <f t="shared" si="4"/>
        <v>0</v>
      </c>
      <c r="AN36" s="131">
        <f t="shared" si="4"/>
        <v>0</v>
      </c>
      <c r="AO36" s="131">
        <f t="shared" si="4"/>
        <v>0</v>
      </c>
      <c r="AP36" s="131">
        <f t="shared" si="4"/>
        <v>0</v>
      </c>
      <c r="AQ36" s="131">
        <f t="shared" si="4"/>
        <v>0</v>
      </c>
      <c r="AR36" s="131">
        <f t="shared" si="4"/>
        <v>-2185587.872200428</v>
      </c>
      <c r="AS36" s="132">
        <f>AS26+AS27+AS28+AS29+AS30+AS31+AS32+AS33+AS34+AS35</f>
        <v>-4550090.8057543198</v>
      </c>
    </row>
    <row r="37" spans="1:46" x14ac:dyDescent="0.25">
      <c r="A37" s="133" t="s">
        <v>90</v>
      </c>
      <c r="B37" s="133"/>
      <c r="C37" s="133"/>
      <c r="D37" s="133"/>
      <c r="E37" s="134">
        <f>-1*(((E16+E24)*('Individual Inputs'!$I$38))+((E16+E24)*('Individual Inputs'!$I$39)))</f>
        <v>0</v>
      </c>
      <c r="F37" s="134">
        <f>-1*(((F16+F24)*('Individual Inputs'!$I$38))+((F16+F24)*('Individual Inputs'!$I$39)))</f>
        <v>0</v>
      </c>
      <c r="G37" s="134">
        <f>-1*(((G16+G24)*('Individual Inputs'!$I$38))+((G16+G24)*('Individual Inputs'!$I$39)))</f>
        <v>0</v>
      </c>
      <c r="H37" s="134">
        <f>-1*(((H16+H24)*('Individual Inputs'!$I$38))+((H16+H24)*('Individual Inputs'!$I$39)))</f>
        <v>0</v>
      </c>
      <c r="I37" s="134">
        <f>-1*(((I16+I24)*('Individual Inputs'!$I$38))+((I16+I24)*('Individual Inputs'!$I$39)))</f>
        <v>0</v>
      </c>
      <c r="J37" s="134">
        <f>-1*(((J16+J24)*('Individual Inputs'!$I$38))+((J16+J24)*('Individual Inputs'!$I$39)))</f>
        <v>0</v>
      </c>
      <c r="K37" s="134">
        <f>-1*(((K16+K24)*('Individual Inputs'!$I$38))+((K16+K24)*('Individual Inputs'!$I$39)))</f>
        <v>0</v>
      </c>
      <c r="L37" s="134">
        <f>-1*(((L16+L24)*('Individual Inputs'!$I$38))+((L16+L24)*('Individual Inputs'!$I$39)))</f>
        <v>0</v>
      </c>
      <c r="M37" s="134">
        <f>-1*(((M16+M24)*('Individual Inputs'!$I$38))+((M16+M24)*('Individual Inputs'!$I$39)))</f>
        <v>0</v>
      </c>
      <c r="N37" s="134">
        <f>-1*(((N16+N24)*('Individual Inputs'!$I$38))+((N16+N24)*('Individual Inputs'!$I$39)))</f>
        <v>0</v>
      </c>
      <c r="O37" s="134">
        <f>-1*(((O16+O24)*('Individual Inputs'!$I$38))+((O16+O24)*('Individual Inputs'!$I$39)))</f>
        <v>0</v>
      </c>
      <c r="P37" s="134">
        <f>-1*(((P16+P24)*('Individual Inputs'!$I$38))+((P16+P24)*('Individual Inputs'!$I$39)))</f>
        <v>0</v>
      </c>
      <c r="Q37" s="134">
        <f>-1*(((Q16+Q24)*('Individual Inputs'!$I$38))+((Q16+Q24)*('Individual Inputs'!$I$39)))</f>
        <v>0</v>
      </c>
      <c r="R37" s="134">
        <f>-1*(((R16+R24)*('Individual Inputs'!$I$38))+((R16+R24)*('Individual Inputs'!$I$39)))</f>
        <v>0</v>
      </c>
      <c r="S37" s="134">
        <f>-1*(((S16+S24)*('Individual Inputs'!$I$38))+((S16+S24)*('Individual Inputs'!$I$39)))</f>
        <v>0</v>
      </c>
      <c r="T37" s="134">
        <f>-1*(((T16+T24)*('Individual Inputs'!$I$38))+((T16+T24)*('Individual Inputs'!$I$39)))</f>
        <v>0</v>
      </c>
      <c r="U37" s="134">
        <f>-1*(((U16+U24)*('Individual Inputs'!$I$38))+((U16+U24)*('Individual Inputs'!$I$39)))</f>
        <v>0</v>
      </c>
      <c r="V37" s="134">
        <f>-1*(((V16+V24)*('Individual Inputs'!$I$38))+((V16+V24)*('Individual Inputs'!$I$39)))</f>
        <v>0</v>
      </c>
      <c r="W37" s="134">
        <f>-1*(((W16+W24)*('Individual Inputs'!$I$38))+((W16+W24)*('Individual Inputs'!$I$39)))</f>
        <v>0</v>
      </c>
      <c r="X37" s="134">
        <f>-1*(((X16+X24)*('Individual Inputs'!$I$38))+((X16+X24)*('Individual Inputs'!$I$39)))</f>
        <v>0</v>
      </c>
      <c r="Y37" s="134">
        <f>-1*(((Y16+Y24)*('Individual Inputs'!$I$38))+((Y16+Y24)*('Individual Inputs'!$I$39)))</f>
        <v>0</v>
      </c>
      <c r="Z37" s="134">
        <f>-1*(((Z16+Z24)*('Individual Inputs'!$I$38))+((Z16+Z24)*('Individual Inputs'!$I$39)))</f>
        <v>0</v>
      </c>
      <c r="AA37" s="134">
        <f>-1*(((AA16+AA24)*('Individual Inputs'!$I$38))+((AA16+AA24)*('Individual Inputs'!$I$39)))</f>
        <v>0</v>
      </c>
      <c r="AB37" s="134">
        <f>-1*(((AB16+AB24)*('Individual Inputs'!$I$38))+((AB16+AB24)*('Individual Inputs'!$I$39)))</f>
        <v>0</v>
      </c>
      <c r="AC37" s="134">
        <f>-1*(((AC16+AC24)*('Individual Inputs'!$I$38))+((AC16+AC24)*('Individual Inputs'!$I$39)))</f>
        <v>-1830805.6413923712</v>
      </c>
      <c r="AD37" s="134">
        <f>-1*(((AD16+AD24)*('Individual Inputs'!$I$38))+((AD16+AD24)*('Individual Inputs'!$I$39)))</f>
        <v>0</v>
      </c>
      <c r="AE37" s="134">
        <f>-1*(((AE16+AE24)*('Individual Inputs'!$I$38))+((AE16+AE24)*('Individual Inputs'!$I$39)))</f>
        <v>0</v>
      </c>
      <c r="AF37" s="134">
        <f>-1*(((AF16+AF24)*('Individual Inputs'!$I$38))+((AF16+AF24)*('Individual Inputs'!$I$39)))</f>
        <v>-533697.2921615201</v>
      </c>
      <c r="AG37" s="134">
        <f>-1*(((AG16+AG24)*('Individual Inputs'!$I$38))+((AG16+AG24)*('Individual Inputs'!$I$39)))</f>
        <v>0</v>
      </c>
      <c r="AH37" s="134">
        <f>-1*(((AH16+AH24)*('Individual Inputs'!$I$38))+((AH16+AH24)*('Individual Inputs'!$I$39)))</f>
        <v>0</v>
      </c>
      <c r="AI37" s="134">
        <f>-1*(((AI16+AI24)*('Individual Inputs'!$I$38))+((AI16+AI24)*('Individual Inputs'!$I$39)))</f>
        <v>0</v>
      </c>
      <c r="AJ37" s="134">
        <f>-1*(((AJ16+AJ24)*('Individual Inputs'!$I$38))+((AJ16+AJ24)*('Individual Inputs'!$I$39)))</f>
        <v>0</v>
      </c>
      <c r="AK37" s="134">
        <f>-1*(((AK16+AK24)*('Individual Inputs'!$I$38))+((AK16+AK24)*('Individual Inputs'!$I$39)))</f>
        <v>0</v>
      </c>
      <c r="AL37" s="134">
        <f>-1*(((AL16+AL24)*('Individual Inputs'!$I$38))+((AL16+AL24)*('Individual Inputs'!$I$39)))</f>
        <v>0</v>
      </c>
      <c r="AM37" s="134">
        <f>-1*(((AM16+AM24)*('Individual Inputs'!$I$38))+((AM16+AM24)*('Individual Inputs'!$I$39)))</f>
        <v>0</v>
      </c>
      <c r="AN37" s="134">
        <f>-1*(((AN16+AN24)*('Individual Inputs'!$I$38))+((AN16+AN24)*('Individual Inputs'!$I$39)))</f>
        <v>0</v>
      </c>
      <c r="AO37" s="134">
        <f>-1*(((AO16+AO24)*('Individual Inputs'!$I$38))+((AO16+AO24)*('Individual Inputs'!$I$39)))</f>
        <v>0</v>
      </c>
      <c r="AP37" s="134">
        <f>-1*(((AP16+AP24)*('Individual Inputs'!$I$38))+((AP16+AP24)*('Individual Inputs'!$I$39)))</f>
        <v>0</v>
      </c>
      <c r="AQ37" s="134">
        <f>-1*(((AQ16+AQ24)*('Individual Inputs'!$I$38))+((AQ16+AQ24)*('Individual Inputs'!$I$39)))</f>
        <v>0</v>
      </c>
      <c r="AR37" s="134">
        <f>-1*(((AR16+AR24)*('Individual Inputs'!$I$38))+((AR16+AR24)*('Individual Inputs'!$I$39)))</f>
        <v>-2185587.872200428</v>
      </c>
      <c r="AT37" s="135">
        <f>SUM(E37:AR37)</f>
        <v>-4550090.8057543188</v>
      </c>
    </row>
    <row r="38" spans="1:46" x14ac:dyDescent="0.25">
      <c r="A38" s="136" t="s">
        <v>14</v>
      </c>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37">
        <f t="shared" si="1"/>
        <v>0</v>
      </c>
    </row>
    <row r="39" spans="1:46" x14ac:dyDescent="0.25">
      <c r="A39" s="136" t="s">
        <v>15</v>
      </c>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37">
        <f t="shared" si="1"/>
        <v>0</v>
      </c>
    </row>
    <row r="40" spans="1:46" x14ac:dyDescent="0.25">
      <c r="A40" s="138" t="s">
        <v>16</v>
      </c>
      <c r="B40" s="138"/>
      <c r="C40" s="138"/>
      <c r="D40" s="138"/>
      <c r="E40" s="139">
        <f>Calculations!B6*'Profit and Land Value'!E7*-1</f>
        <v>-9389165.7999999989</v>
      </c>
      <c r="F40" s="139">
        <v>0</v>
      </c>
      <c r="G40" s="139">
        <v>0</v>
      </c>
      <c r="H40" s="139">
        <v>0</v>
      </c>
      <c r="I40" s="139">
        <v>0</v>
      </c>
      <c r="J40" s="139">
        <v>0</v>
      </c>
      <c r="K40" s="139">
        <v>0</v>
      </c>
      <c r="L40" s="139">
        <v>0</v>
      </c>
      <c r="M40" s="139">
        <v>0</v>
      </c>
      <c r="N40" s="139">
        <v>0</v>
      </c>
      <c r="O40" s="139">
        <v>0</v>
      </c>
      <c r="P40" s="139">
        <v>0</v>
      </c>
      <c r="Q40" s="139">
        <v>0</v>
      </c>
      <c r="R40" s="139">
        <v>0</v>
      </c>
      <c r="S40" s="139">
        <v>0</v>
      </c>
      <c r="T40" s="139">
        <v>0</v>
      </c>
      <c r="U40" s="139">
        <v>0</v>
      </c>
      <c r="V40" s="139">
        <v>0</v>
      </c>
      <c r="W40" s="139">
        <v>0</v>
      </c>
      <c r="X40" s="139">
        <v>0</v>
      </c>
      <c r="Y40" s="139">
        <v>0</v>
      </c>
      <c r="Z40" s="139">
        <v>0</v>
      </c>
      <c r="AA40" s="139">
        <v>0</v>
      </c>
      <c r="AB40" s="139">
        <v>0</v>
      </c>
      <c r="AC40" s="139">
        <v>0</v>
      </c>
      <c r="AD40" s="139">
        <v>0</v>
      </c>
      <c r="AE40" s="139">
        <v>0</v>
      </c>
      <c r="AF40" s="139">
        <v>0</v>
      </c>
      <c r="AG40" s="139">
        <v>0</v>
      </c>
      <c r="AH40" s="139">
        <v>0</v>
      </c>
      <c r="AI40" s="139">
        <v>0</v>
      </c>
      <c r="AJ40" s="139">
        <v>0</v>
      </c>
      <c r="AK40" s="139">
        <v>0</v>
      </c>
      <c r="AL40" s="139">
        <v>0</v>
      </c>
      <c r="AM40" s="139">
        <v>0</v>
      </c>
      <c r="AN40" s="139">
        <v>0</v>
      </c>
      <c r="AO40" s="139">
        <v>0</v>
      </c>
      <c r="AP40" s="139">
        <v>0</v>
      </c>
      <c r="AQ40" s="139">
        <v>0</v>
      </c>
      <c r="AR40" s="139">
        <v>0</v>
      </c>
      <c r="AS40" s="140">
        <f t="shared" si="1"/>
        <v>-9389165.7999999989</v>
      </c>
    </row>
    <row r="41" spans="1:46" x14ac:dyDescent="0.25">
      <c r="A41" s="138" t="s">
        <v>136</v>
      </c>
      <c r="B41" s="138"/>
      <c r="C41" s="138"/>
      <c r="D41" s="138"/>
      <c r="E41" s="139">
        <f>193650*-1</f>
        <v>-193650</v>
      </c>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c r="AS41" s="140"/>
    </row>
    <row r="42" spans="1:46" x14ac:dyDescent="0.25">
      <c r="A42" s="138" t="s">
        <v>17</v>
      </c>
      <c r="B42" s="138"/>
      <c r="C42" s="138"/>
      <c r="D42" s="138"/>
      <c r="E42" s="139">
        <v>0</v>
      </c>
      <c r="F42" s="139">
        <v>0</v>
      </c>
      <c r="G42" s="139">
        <v>-1</v>
      </c>
      <c r="H42" s="139">
        <v>0</v>
      </c>
      <c r="I42" s="139">
        <v>0</v>
      </c>
      <c r="J42" s="139">
        <v>0</v>
      </c>
      <c r="K42" s="139">
        <v>0</v>
      </c>
      <c r="L42" s="139">
        <v>0</v>
      </c>
      <c r="M42" s="139">
        <v>0</v>
      </c>
      <c r="N42" s="139">
        <v>0</v>
      </c>
      <c r="O42" s="139">
        <v>0</v>
      </c>
      <c r="P42" s="139">
        <v>0</v>
      </c>
      <c r="Q42" s="139">
        <v>0</v>
      </c>
      <c r="R42" s="139">
        <v>0</v>
      </c>
      <c r="S42" s="139">
        <v>0</v>
      </c>
      <c r="T42" s="139">
        <v>0</v>
      </c>
      <c r="U42" s="139">
        <v>0</v>
      </c>
      <c r="V42" s="139">
        <v>0</v>
      </c>
      <c r="W42" s="139">
        <v>0</v>
      </c>
      <c r="X42" s="139">
        <v>0</v>
      </c>
      <c r="Y42" s="139">
        <v>0</v>
      </c>
      <c r="Z42" s="139">
        <v>0</v>
      </c>
      <c r="AA42" s="139">
        <v>0</v>
      </c>
      <c r="AB42" s="139">
        <v>0</v>
      </c>
      <c r="AC42" s="139">
        <v>0</v>
      </c>
      <c r="AD42" s="139">
        <v>0</v>
      </c>
      <c r="AE42" s="139">
        <v>0</v>
      </c>
      <c r="AF42" s="139">
        <v>0</v>
      </c>
      <c r="AG42" s="139">
        <v>0</v>
      </c>
      <c r="AH42" s="139">
        <v>0</v>
      </c>
      <c r="AI42" s="139">
        <v>0</v>
      </c>
      <c r="AJ42" s="139">
        <v>0</v>
      </c>
      <c r="AK42" s="139">
        <v>0</v>
      </c>
      <c r="AL42" s="139">
        <v>0</v>
      </c>
      <c r="AM42" s="139">
        <v>0</v>
      </c>
      <c r="AN42" s="139">
        <v>0</v>
      </c>
      <c r="AO42" s="139">
        <v>0</v>
      </c>
      <c r="AP42" s="139">
        <v>0</v>
      </c>
      <c r="AQ42" s="139">
        <v>0</v>
      </c>
      <c r="AR42" s="139">
        <v>0</v>
      </c>
      <c r="AS42" s="140">
        <f t="shared" si="1"/>
        <v>-1</v>
      </c>
    </row>
    <row r="43" spans="1:46" x14ac:dyDescent="0.25">
      <c r="A43" s="138" t="s">
        <v>18</v>
      </c>
      <c r="B43" s="138"/>
      <c r="C43" s="138"/>
      <c r="D43" s="138"/>
      <c r="E43" s="139">
        <f>(E40+E41)*'Individual Inputs'!I38</f>
        <v>-95828.157999999996</v>
      </c>
      <c r="F43" s="139">
        <v>0</v>
      </c>
      <c r="G43" s="139">
        <v>0</v>
      </c>
      <c r="H43" s="139">
        <v>0</v>
      </c>
      <c r="I43" s="139">
        <v>0</v>
      </c>
      <c r="J43" s="139">
        <v>0</v>
      </c>
      <c r="K43" s="139">
        <v>0</v>
      </c>
      <c r="L43" s="139">
        <v>0</v>
      </c>
      <c r="M43" s="139">
        <v>0</v>
      </c>
      <c r="N43" s="139">
        <v>0</v>
      </c>
      <c r="O43" s="139">
        <v>0</v>
      </c>
      <c r="P43" s="139">
        <v>0</v>
      </c>
      <c r="Q43" s="139">
        <v>0</v>
      </c>
      <c r="R43" s="139">
        <v>0</v>
      </c>
      <c r="S43" s="139">
        <v>0</v>
      </c>
      <c r="T43" s="139">
        <v>0</v>
      </c>
      <c r="U43" s="139">
        <v>0</v>
      </c>
      <c r="V43" s="139">
        <v>0</v>
      </c>
      <c r="W43" s="139">
        <v>0</v>
      </c>
      <c r="X43" s="139">
        <v>0</v>
      </c>
      <c r="Y43" s="139">
        <v>0</v>
      </c>
      <c r="Z43" s="139">
        <v>0</v>
      </c>
      <c r="AA43" s="139">
        <v>0</v>
      </c>
      <c r="AB43" s="139">
        <v>0</v>
      </c>
      <c r="AC43" s="139">
        <v>0</v>
      </c>
      <c r="AD43" s="139">
        <v>0</v>
      </c>
      <c r="AE43" s="139">
        <v>0</v>
      </c>
      <c r="AF43" s="139">
        <v>0</v>
      </c>
      <c r="AG43" s="139">
        <v>0</v>
      </c>
      <c r="AH43" s="139">
        <v>0</v>
      </c>
      <c r="AI43" s="139">
        <v>0</v>
      </c>
      <c r="AJ43" s="139">
        <v>0</v>
      </c>
      <c r="AK43" s="139">
        <v>0</v>
      </c>
      <c r="AL43" s="139">
        <v>0</v>
      </c>
      <c r="AM43" s="139">
        <v>0</v>
      </c>
      <c r="AN43" s="139">
        <v>0</v>
      </c>
      <c r="AO43" s="139">
        <v>0</v>
      </c>
      <c r="AP43" s="139">
        <v>0</v>
      </c>
      <c r="AQ43" s="139">
        <v>0</v>
      </c>
      <c r="AR43" s="139">
        <v>0</v>
      </c>
      <c r="AS43" s="140">
        <f t="shared" si="1"/>
        <v>-95828.157999999996</v>
      </c>
    </row>
    <row r="44" spans="1:46" x14ac:dyDescent="0.25">
      <c r="A44" s="138" t="s">
        <v>19</v>
      </c>
      <c r="B44" s="138"/>
      <c r="C44" s="138"/>
      <c r="D44" s="138"/>
      <c r="E44" s="139">
        <f>(E40+E41)*'Individual Inputs'!I39</f>
        <v>-47914.078999999998</v>
      </c>
      <c r="F44" s="139">
        <v>0</v>
      </c>
      <c r="G44" s="139">
        <v>0</v>
      </c>
      <c r="H44" s="139">
        <v>0</v>
      </c>
      <c r="I44" s="139">
        <v>0</v>
      </c>
      <c r="J44" s="139">
        <v>0</v>
      </c>
      <c r="K44" s="139">
        <v>0</v>
      </c>
      <c r="L44" s="139">
        <v>0</v>
      </c>
      <c r="M44" s="139">
        <v>0</v>
      </c>
      <c r="N44" s="139">
        <v>0</v>
      </c>
      <c r="O44" s="139">
        <v>0</v>
      </c>
      <c r="P44" s="139">
        <v>0</v>
      </c>
      <c r="Q44" s="139">
        <v>0</v>
      </c>
      <c r="R44" s="139">
        <v>0</v>
      </c>
      <c r="S44" s="139">
        <v>0</v>
      </c>
      <c r="T44" s="139">
        <v>0</v>
      </c>
      <c r="U44" s="139">
        <v>0</v>
      </c>
      <c r="V44" s="139">
        <v>0</v>
      </c>
      <c r="W44" s="139">
        <v>0</v>
      </c>
      <c r="X44" s="139">
        <v>0</v>
      </c>
      <c r="Y44" s="139">
        <v>0</v>
      </c>
      <c r="Z44" s="139">
        <v>0</v>
      </c>
      <c r="AA44" s="139">
        <v>0</v>
      </c>
      <c r="AB44" s="139">
        <v>0</v>
      </c>
      <c r="AC44" s="139">
        <v>0</v>
      </c>
      <c r="AD44" s="139">
        <v>0</v>
      </c>
      <c r="AE44" s="139">
        <v>0</v>
      </c>
      <c r="AF44" s="139">
        <v>0</v>
      </c>
      <c r="AG44" s="139">
        <v>0</v>
      </c>
      <c r="AH44" s="139">
        <v>0</v>
      </c>
      <c r="AI44" s="139">
        <v>0</v>
      </c>
      <c r="AJ44" s="139">
        <v>0</v>
      </c>
      <c r="AK44" s="139">
        <v>0</v>
      </c>
      <c r="AL44" s="139">
        <v>0</v>
      </c>
      <c r="AM44" s="139">
        <v>0</v>
      </c>
      <c r="AN44" s="139">
        <v>0</v>
      </c>
      <c r="AO44" s="139">
        <v>0</v>
      </c>
      <c r="AP44" s="139">
        <v>0</v>
      </c>
      <c r="AQ44" s="139">
        <v>0</v>
      </c>
      <c r="AR44" s="139">
        <v>0</v>
      </c>
      <c r="AS44" s="140">
        <f t="shared" si="1"/>
        <v>-47914.078999999998</v>
      </c>
    </row>
    <row r="45" spans="1:46" x14ac:dyDescent="0.25">
      <c r="A45" s="130" t="s">
        <v>111</v>
      </c>
      <c r="B45" s="130"/>
      <c r="C45" s="130"/>
      <c r="D45" s="130"/>
      <c r="E45" s="131">
        <f>SUM(E40:E44)</f>
        <v>-9726558.0369999986</v>
      </c>
      <c r="F45" s="131">
        <f t="shared" ref="F45:AR45" si="5">SUM(F40:F44)</f>
        <v>0</v>
      </c>
      <c r="G45" s="131">
        <f t="shared" si="5"/>
        <v>-1</v>
      </c>
      <c r="H45" s="131">
        <f t="shared" si="5"/>
        <v>0</v>
      </c>
      <c r="I45" s="131">
        <f t="shared" si="5"/>
        <v>0</v>
      </c>
      <c r="J45" s="131">
        <f t="shared" si="5"/>
        <v>0</v>
      </c>
      <c r="K45" s="131">
        <f t="shared" si="5"/>
        <v>0</v>
      </c>
      <c r="L45" s="131">
        <f t="shared" si="5"/>
        <v>0</v>
      </c>
      <c r="M45" s="131">
        <f t="shared" si="5"/>
        <v>0</v>
      </c>
      <c r="N45" s="131">
        <f t="shared" si="5"/>
        <v>0</v>
      </c>
      <c r="O45" s="131">
        <f t="shared" si="5"/>
        <v>0</v>
      </c>
      <c r="P45" s="131">
        <f t="shared" si="5"/>
        <v>0</v>
      </c>
      <c r="Q45" s="131">
        <f t="shared" si="5"/>
        <v>0</v>
      </c>
      <c r="R45" s="131">
        <f t="shared" si="5"/>
        <v>0</v>
      </c>
      <c r="S45" s="131">
        <f t="shared" si="5"/>
        <v>0</v>
      </c>
      <c r="T45" s="131">
        <f t="shared" si="5"/>
        <v>0</v>
      </c>
      <c r="U45" s="131">
        <f t="shared" si="5"/>
        <v>0</v>
      </c>
      <c r="V45" s="131">
        <f t="shared" si="5"/>
        <v>0</v>
      </c>
      <c r="W45" s="131">
        <f t="shared" si="5"/>
        <v>0</v>
      </c>
      <c r="X45" s="131">
        <f t="shared" si="5"/>
        <v>0</v>
      </c>
      <c r="Y45" s="131">
        <f t="shared" si="5"/>
        <v>0</v>
      </c>
      <c r="Z45" s="131">
        <f t="shared" si="5"/>
        <v>0</v>
      </c>
      <c r="AA45" s="131">
        <f t="shared" si="5"/>
        <v>0</v>
      </c>
      <c r="AB45" s="131">
        <f t="shared" si="5"/>
        <v>0</v>
      </c>
      <c r="AC45" s="131">
        <f t="shared" si="5"/>
        <v>0</v>
      </c>
      <c r="AD45" s="131">
        <f t="shared" si="5"/>
        <v>0</v>
      </c>
      <c r="AE45" s="131">
        <f t="shared" si="5"/>
        <v>0</v>
      </c>
      <c r="AF45" s="131">
        <f t="shared" si="5"/>
        <v>0</v>
      </c>
      <c r="AG45" s="131">
        <f t="shared" si="5"/>
        <v>0</v>
      </c>
      <c r="AH45" s="131">
        <f t="shared" si="5"/>
        <v>0</v>
      </c>
      <c r="AI45" s="131">
        <f t="shared" si="5"/>
        <v>0</v>
      </c>
      <c r="AJ45" s="131">
        <f t="shared" si="5"/>
        <v>0</v>
      </c>
      <c r="AK45" s="131">
        <f t="shared" si="5"/>
        <v>0</v>
      </c>
      <c r="AL45" s="131">
        <f t="shared" si="5"/>
        <v>0</v>
      </c>
      <c r="AM45" s="131">
        <f t="shared" si="5"/>
        <v>0</v>
      </c>
      <c r="AN45" s="131">
        <f t="shared" si="5"/>
        <v>0</v>
      </c>
      <c r="AO45" s="131">
        <f t="shared" si="5"/>
        <v>0</v>
      </c>
      <c r="AP45" s="131">
        <f t="shared" si="5"/>
        <v>0</v>
      </c>
      <c r="AQ45" s="131">
        <f t="shared" si="5"/>
        <v>0</v>
      </c>
      <c r="AR45" s="131">
        <f t="shared" si="5"/>
        <v>0</v>
      </c>
      <c r="AS45" s="131">
        <f>AS40+AS42+AS43+AS44</f>
        <v>-9532909.0369999986</v>
      </c>
    </row>
    <row r="46" spans="1:46" x14ac:dyDescent="0.25">
      <c r="A46" s="121"/>
      <c r="B46" s="121"/>
      <c r="C46" s="121"/>
      <c r="D46" s="121"/>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37"/>
    </row>
    <row r="47" spans="1:46" x14ac:dyDescent="0.25">
      <c r="A47" s="141" t="s">
        <v>112</v>
      </c>
      <c r="B47" s="141"/>
      <c r="C47" s="141"/>
      <c r="D47" s="141"/>
      <c r="E47" s="142">
        <f>'Profit and Land Value'!E7*-1*Calculations!B6</f>
        <v>-9389165.7999999989</v>
      </c>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2"/>
      <c r="AS47" s="143"/>
      <c r="AT47" s="144">
        <f>E47</f>
        <v>-9389165.7999999989</v>
      </c>
    </row>
    <row r="48" spans="1:46" x14ac:dyDescent="0.25">
      <c r="A48" s="141" t="s">
        <v>136</v>
      </c>
      <c r="B48" s="141"/>
      <c r="C48" s="141"/>
      <c r="D48" s="141"/>
      <c r="E48" s="142">
        <f>'Individual Inputs'!I26*-1</f>
        <v>-193650</v>
      </c>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42"/>
      <c r="AS48" s="143"/>
      <c r="AT48" s="144"/>
    </row>
    <row r="49" spans="1:46" x14ac:dyDescent="0.25">
      <c r="A49" s="141" t="s">
        <v>113</v>
      </c>
      <c r="B49" s="141"/>
      <c r="C49" s="141"/>
      <c r="D49" s="141"/>
      <c r="E49" s="142">
        <f>(E47+E48)*'Individual Inputs'!I38</f>
        <v>-95828.157999999996</v>
      </c>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P49" s="142"/>
      <c r="AQ49" s="142"/>
      <c r="AR49" s="142"/>
      <c r="AS49" s="143"/>
      <c r="AT49" s="144">
        <f t="shared" ref="AT49:AT50" si="6">E49</f>
        <v>-95828.157999999996</v>
      </c>
    </row>
    <row r="50" spans="1:46" x14ac:dyDescent="0.25">
      <c r="A50" s="141" t="s">
        <v>114</v>
      </c>
      <c r="B50" s="141"/>
      <c r="C50" s="141"/>
      <c r="D50" s="141"/>
      <c r="E50" s="142">
        <f>(E47+E48)*'Individual Inputs'!I39</f>
        <v>-47914.078999999998</v>
      </c>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42"/>
      <c r="AO50" s="142"/>
      <c r="AP50" s="142"/>
      <c r="AQ50" s="142"/>
      <c r="AR50" s="142"/>
      <c r="AS50" s="143"/>
      <c r="AT50" s="144">
        <f t="shared" si="6"/>
        <v>-47914.078999999998</v>
      </c>
    </row>
    <row r="51" spans="1:46" x14ac:dyDescent="0.25">
      <c r="A51" s="121"/>
      <c r="B51" s="121"/>
      <c r="C51" s="121"/>
      <c r="D51" s="121"/>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37"/>
    </row>
    <row r="52" spans="1:46" x14ac:dyDescent="0.25">
      <c r="A52" s="130" t="s">
        <v>20</v>
      </c>
      <c r="B52" s="130"/>
      <c r="C52" s="130"/>
      <c r="D52" s="130"/>
      <c r="E52" s="131">
        <v>0</v>
      </c>
      <c r="F52" s="131">
        <v>0</v>
      </c>
      <c r="G52" s="131">
        <v>-10532951</v>
      </c>
      <c r="H52" s="131">
        <v>0</v>
      </c>
      <c r="I52" s="131">
        <v>0</v>
      </c>
      <c r="J52" s="131">
        <v>0</v>
      </c>
      <c r="K52" s="131">
        <v>0</v>
      </c>
      <c r="L52" s="131">
        <v>0</v>
      </c>
      <c r="M52" s="131">
        <v>0</v>
      </c>
      <c r="N52" s="131">
        <v>0</v>
      </c>
      <c r="O52" s="131">
        <v>0</v>
      </c>
      <c r="P52" s="131">
        <v>0</v>
      </c>
      <c r="Q52" s="131">
        <v>0</v>
      </c>
      <c r="R52" s="131">
        <v>0</v>
      </c>
      <c r="S52" s="131">
        <v>0</v>
      </c>
      <c r="T52" s="131">
        <v>0</v>
      </c>
      <c r="U52" s="131">
        <v>0</v>
      </c>
      <c r="V52" s="131">
        <v>0</v>
      </c>
      <c r="W52" s="131">
        <v>0</v>
      </c>
      <c r="X52" s="131">
        <v>0</v>
      </c>
      <c r="Y52" s="131">
        <v>0</v>
      </c>
      <c r="Z52" s="131">
        <v>0</v>
      </c>
      <c r="AA52" s="131">
        <v>0</v>
      </c>
      <c r="AB52" s="131">
        <v>0</v>
      </c>
      <c r="AC52" s="131">
        <v>0</v>
      </c>
      <c r="AD52" s="131">
        <v>0</v>
      </c>
      <c r="AE52" s="131">
        <v>0</v>
      </c>
      <c r="AF52" s="131">
        <v>0</v>
      </c>
      <c r="AG52" s="131">
        <v>0</v>
      </c>
      <c r="AH52" s="131">
        <v>0</v>
      </c>
      <c r="AI52" s="131">
        <v>0</v>
      </c>
      <c r="AJ52" s="131">
        <v>0</v>
      </c>
      <c r="AK52" s="131">
        <v>0</v>
      </c>
      <c r="AL52" s="131">
        <v>0</v>
      </c>
      <c r="AM52" s="131">
        <v>0</v>
      </c>
      <c r="AN52" s="131">
        <v>0</v>
      </c>
      <c r="AO52" s="131">
        <v>0</v>
      </c>
      <c r="AP52" s="131">
        <v>0</v>
      </c>
      <c r="AQ52" s="131">
        <v>0</v>
      </c>
      <c r="AR52" s="131">
        <v>0</v>
      </c>
      <c r="AS52" s="132">
        <f t="shared" si="1"/>
        <v>-10532951</v>
      </c>
    </row>
    <row r="53" spans="1:46" x14ac:dyDescent="0.25">
      <c r="A53" s="133" t="s">
        <v>91</v>
      </c>
      <c r="B53" s="133"/>
      <c r="C53" s="133"/>
      <c r="D53" s="133"/>
      <c r="E53" s="134">
        <f t="shared" ref="E53:AR53" si="7">SUM(E52)</f>
        <v>0</v>
      </c>
      <c r="F53" s="134">
        <f t="shared" si="7"/>
        <v>0</v>
      </c>
      <c r="G53" s="134">
        <f>-1*'Individual Inputs'!I40</f>
        <v>-10532951</v>
      </c>
      <c r="H53" s="134">
        <f t="shared" si="7"/>
        <v>0</v>
      </c>
      <c r="I53" s="134">
        <f t="shared" si="7"/>
        <v>0</v>
      </c>
      <c r="J53" s="134">
        <f t="shared" si="7"/>
        <v>0</v>
      </c>
      <c r="K53" s="134">
        <f t="shared" si="7"/>
        <v>0</v>
      </c>
      <c r="L53" s="134">
        <f t="shared" si="7"/>
        <v>0</v>
      </c>
      <c r="M53" s="134">
        <f t="shared" si="7"/>
        <v>0</v>
      </c>
      <c r="N53" s="134">
        <f t="shared" si="7"/>
        <v>0</v>
      </c>
      <c r="O53" s="134">
        <f t="shared" si="7"/>
        <v>0</v>
      </c>
      <c r="P53" s="134">
        <f t="shared" si="7"/>
        <v>0</v>
      </c>
      <c r="Q53" s="134">
        <f t="shared" si="7"/>
        <v>0</v>
      </c>
      <c r="R53" s="134">
        <f t="shared" si="7"/>
        <v>0</v>
      </c>
      <c r="S53" s="134">
        <f t="shared" si="7"/>
        <v>0</v>
      </c>
      <c r="T53" s="134">
        <f t="shared" si="7"/>
        <v>0</v>
      </c>
      <c r="U53" s="134">
        <f t="shared" si="7"/>
        <v>0</v>
      </c>
      <c r="V53" s="134">
        <f t="shared" si="7"/>
        <v>0</v>
      </c>
      <c r="W53" s="134">
        <f t="shared" si="7"/>
        <v>0</v>
      </c>
      <c r="X53" s="134">
        <f t="shared" si="7"/>
        <v>0</v>
      </c>
      <c r="Y53" s="134">
        <f t="shared" si="7"/>
        <v>0</v>
      </c>
      <c r="Z53" s="134">
        <f t="shared" si="7"/>
        <v>0</v>
      </c>
      <c r="AA53" s="134">
        <f t="shared" si="7"/>
        <v>0</v>
      </c>
      <c r="AB53" s="134">
        <f t="shared" si="7"/>
        <v>0</v>
      </c>
      <c r="AC53" s="134">
        <f t="shared" si="7"/>
        <v>0</v>
      </c>
      <c r="AD53" s="134">
        <f t="shared" si="7"/>
        <v>0</v>
      </c>
      <c r="AE53" s="134">
        <f t="shared" si="7"/>
        <v>0</v>
      </c>
      <c r="AF53" s="134">
        <f t="shared" si="7"/>
        <v>0</v>
      </c>
      <c r="AG53" s="134">
        <f t="shared" si="7"/>
        <v>0</v>
      </c>
      <c r="AH53" s="134">
        <f t="shared" si="7"/>
        <v>0</v>
      </c>
      <c r="AI53" s="134">
        <f t="shared" si="7"/>
        <v>0</v>
      </c>
      <c r="AJ53" s="134">
        <f t="shared" si="7"/>
        <v>0</v>
      </c>
      <c r="AK53" s="134">
        <f t="shared" si="7"/>
        <v>0</v>
      </c>
      <c r="AL53" s="134">
        <f t="shared" si="7"/>
        <v>0</v>
      </c>
      <c r="AM53" s="134">
        <f t="shared" si="7"/>
        <v>0</v>
      </c>
      <c r="AN53" s="134">
        <f t="shared" si="7"/>
        <v>0</v>
      </c>
      <c r="AO53" s="134">
        <f t="shared" si="7"/>
        <v>0</v>
      </c>
      <c r="AP53" s="134">
        <f t="shared" si="7"/>
        <v>0</v>
      </c>
      <c r="AQ53" s="134">
        <f t="shared" si="7"/>
        <v>0</v>
      </c>
      <c r="AR53" s="134">
        <f t="shared" si="7"/>
        <v>0</v>
      </c>
      <c r="AS53" s="128"/>
      <c r="AT53" s="145">
        <f>SUM(E53:AR53)</f>
        <v>-10532951</v>
      </c>
    </row>
    <row r="54" spans="1:46" x14ac:dyDescent="0.25">
      <c r="A54" s="121"/>
      <c r="B54" s="121"/>
      <c r="C54" s="121"/>
      <c r="D54" s="121"/>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37"/>
    </row>
    <row r="55" spans="1:46" x14ac:dyDescent="0.25">
      <c r="A55" s="121"/>
      <c r="B55" s="121"/>
      <c r="C55" s="121"/>
      <c r="D55" s="121"/>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37"/>
    </row>
    <row r="56" spans="1:46" x14ac:dyDescent="0.25">
      <c r="A56" s="121"/>
      <c r="B56" s="121"/>
      <c r="C56" s="121"/>
      <c r="D56" s="121"/>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37"/>
    </row>
    <row r="57" spans="1:46" x14ac:dyDescent="0.25">
      <c r="A57" s="127" t="s">
        <v>125</v>
      </c>
      <c r="B57" s="127"/>
      <c r="C57" s="127"/>
      <c r="D57" s="127"/>
      <c r="E57" s="128">
        <v>0</v>
      </c>
      <c r="F57" s="128">
        <v>0</v>
      </c>
      <c r="G57" s="128">
        <v>0</v>
      </c>
      <c r="H57" s="128">
        <v>0</v>
      </c>
      <c r="I57" s="128">
        <v>0</v>
      </c>
      <c r="J57" s="128">
        <v>0</v>
      </c>
      <c r="K57" s="128">
        <v>0</v>
      </c>
      <c r="L57" s="128">
        <v>0</v>
      </c>
      <c r="M57" s="128">
        <v>0</v>
      </c>
      <c r="N57" s="128">
        <v>-30000</v>
      </c>
      <c r="O57" s="128">
        <v>-30000</v>
      </c>
      <c r="P57" s="128">
        <v>-30000</v>
      </c>
      <c r="Q57" s="128">
        <v>-30000</v>
      </c>
      <c r="R57" s="128">
        <v>-30000</v>
      </c>
      <c r="S57" s="128">
        <v>-30000</v>
      </c>
      <c r="T57" s="128">
        <v>-30000</v>
      </c>
      <c r="U57" s="128">
        <v>-30000</v>
      </c>
      <c r="V57" s="128">
        <v>-30000</v>
      </c>
      <c r="W57" s="128">
        <v>-30000</v>
      </c>
      <c r="X57" s="128">
        <v>-30000</v>
      </c>
      <c r="Y57" s="128">
        <v>-30000</v>
      </c>
      <c r="Z57" s="128">
        <v>-30000</v>
      </c>
      <c r="AA57" s="128">
        <v>-30000</v>
      </c>
      <c r="AB57" s="128">
        <v>-30000</v>
      </c>
      <c r="AC57" s="128">
        <v>0</v>
      </c>
      <c r="AD57" s="128">
        <v>0</v>
      </c>
      <c r="AE57" s="128">
        <v>0</v>
      </c>
      <c r="AF57" s="128">
        <v>0</v>
      </c>
      <c r="AG57" s="128">
        <v>0</v>
      </c>
      <c r="AH57" s="128">
        <v>0</v>
      </c>
      <c r="AI57" s="128">
        <v>0</v>
      </c>
      <c r="AJ57" s="128">
        <v>0</v>
      </c>
      <c r="AK57" s="128">
        <v>0</v>
      </c>
      <c r="AL57" s="128">
        <v>0</v>
      </c>
      <c r="AM57" s="128">
        <v>0</v>
      </c>
      <c r="AN57" s="128">
        <v>0</v>
      </c>
      <c r="AO57" s="128">
        <v>0</v>
      </c>
      <c r="AP57" s="128">
        <v>0</v>
      </c>
      <c r="AQ57" s="128">
        <v>0</v>
      </c>
      <c r="AR57" s="128">
        <v>0</v>
      </c>
      <c r="AS57" s="129">
        <f t="shared" si="1"/>
        <v>-450000</v>
      </c>
    </row>
    <row r="58" spans="1:46" x14ac:dyDescent="0.25">
      <c r="A58" s="127" t="s">
        <v>126</v>
      </c>
      <c r="B58" s="127"/>
      <c r="C58" s="127"/>
      <c r="D58" s="127"/>
      <c r="E58" s="128">
        <v>0</v>
      </c>
      <c r="F58" s="128">
        <v>0</v>
      </c>
      <c r="G58" s="128">
        <v>0</v>
      </c>
      <c r="H58" s="128">
        <v>0</v>
      </c>
      <c r="I58" s="128">
        <v>0</v>
      </c>
      <c r="J58" s="128">
        <v>0</v>
      </c>
      <c r="K58" s="128">
        <v>0</v>
      </c>
      <c r="L58" s="128">
        <v>0</v>
      </c>
      <c r="M58" s="128">
        <v>0</v>
      </c>
      <c r="N58" s="128">
        <v>0</v>
      </c>
      <c r="O58" s="128">
        <v>0</v>
      </c>
      <c r="P58" s="128">
        <v>0</v>
      </c>
      <c r="Q58" s="128">
        <v>0</v>
      </c>
      <c r="R58" s="128">
        <v>0</v>
      </c>
      <c r="S58" s="128">
        <v>0</v>
      </c>
      <c r="T58" s="128">
        <v>-12500</v>
      </c>
      <c r="U58" s="128">
        <v>-12500</v>
      </c>
      <c r="V58" s="128">
        <v>-12500</v>
      </c>
      <c r="W58" s="128">
        <v>-12500</v>
      </c>
      <c r="X58" s="128">
        <v>-12500</v>
      </c>
      <c r="Y58" s="128">
        <v>-12500</v>
      </c>
      <c r="Z58" s="128">
        <v>-12500</v>
      </c>
      <c r="AA58" s="128">
        <v>-12500</v>
      </c>
      <c r="AB58" s="128">
        <v>-12500</v>
      </c>
      <c r="AC58" s="128">
        <v>-12500</v>
      </c>
      <c r="AD58" s="128">
        <v>-12500</v>
      </c>
      <c r="AE58" s="128">
        <v>-12500</v>
      </c>
      <c r="AF58" s="128">
        <v>0</v>
      </c>
      <c r="AG58" s="128">
        <v>0</v>
      </c>
      <c r="AH58" s="128">
        <v>0</v>
      </c>
      <c r="AI58" s="128">
        <v>0</v>
      </c>
      <c r="AJ58" s="128">
        <v>0</v>
      </c>
      <c r="AK58" s="128">
        <v>0</v>
      </c>
      <c r="AL58" s="128">
        <v>0</v>
      </c>
      <c r="AM58" s="128">
        <v>0</v>
      </c>
      <c r="AN58" s="128">
        <v>0</v>
      </c>
      <c r="AO58" s="128">
        <v>0</v>
      </c>
      <c r="AP58" s="128">
        <v>0</v>
      </c>
      <c r="AQ58" s="128">
        <v>0</v>
      </c>
      <c r="AR58" s="128">
        <v>0</v>
      </c>
      <c r="AS58" s="129">
        <f t="shared" si="1"/>
        <v>-150000</v>
      </c>
    </row>
    <row r="59" spans="1:46" x14ac:dyDescent="0.25">
      <c r="A59" s="127" t="s">
        <v>127</v>
      </c>
      <c r="B59" s="127"/>
      <c r="C59" s="127"/>
      <c r="D59" s="127"/>
      <c r="E59" s="128">
        <v>0</v>
      </c>
      <c r="F59" s="128">
        <v>0</v>
      </c>
      <c r="G59" s="128">
        <v>0</v>
      </c>
      <c r="H59" s="128">
        <v>0</v>
      </c>
      <c r="I59" s="128">
        <v>0</v>
      </c>
      <c r="J59" s="128">
        <v>0</v>
      </c>
      <c r="K59" s="128">
        <v>0</v>
      </c>
      <c r="L59" s="128">
        <v>0</v>
      </c>
      <c r="M59" s="128">
        <v>0</v>
      </c>
      <c r="N59" s="128">
        <v>0</v>
      </c>
      <c r="O59" s="128">
        <v>0</v>
      </c>
      <c r="P59" s="128">
        <v>0</v>
      </c>
      <c r="Q59" s="128">
        <v>0</v>
      </c>
      <c r="R59" s="128">
        <v>0</v>
      </c>
      <c r="S59" s="128">
        <v>0</v>
      </c>
      <c r="T59" s="128">
        <v>0</v>
      </c>
      <c r="U59" s="128">
        <v>0</v>
      </c>
      <c r="V59" s="128">
        <v>0</v>
      </c>
      <c r="W59" s="128">
        <v>0</v>
      </c>
      <c r="X59" s="128">
        <v>0</v>
      </c>
      <c r="Y59" s="128">
        <v>0</v>
      </c>
      <c r="Z59" s="128">
        <v>0</v>
      </c>
      <c r="AA59" s="128">
        <v>0</v>
      </c>
      <c r="AB59" s="128">
        <v>0</v>
      </c>
      <c r="AC59" s="128">
        <v>0</v>
      </c>
      <c r="AD59" s="128">
        <v>0</v>
      </c>
      <c r="AE59" s="128">
        <v>0</v>
      </c>
      <c r="AF59" s="128">
        <v>-12500</v>
      </c>
      <c r="AG59" s="128">
        <v>-12500</v>
      </c>
      <c r="AH59" s="128">
        <v>-12500</v>
      </c>
      <c r="AI59" s="128">
        <v>-12500</v>
      </c>
      <c r="AJ59" s="128">
        <v>-12500</v>
      </c>
      <c r="AK59" s="128">
        <v>-12500</v>
      </c>
      <c r="AL59" s="128">
        <v>-12500</v>
      </c>
      <c r="AM59" s="128">
        <v>-12500</v>
      </c>
      <c r="AN59" s="128">
        <v>-12500</v>
      </c>
      <c r="AO59" s="128">
        <v>-12500</v>
      </c>
      <c r="AP59" s="128">
        <v>-12500</v>
      </c>
      <c r="AQ59" s="128">
        <v>-12500</v>
      </c>
      <c r="AR59" s="128">
        <v>0</v>
      </c>
      <c r="AS59" s="129">
        <f t="shared" si="1"/>
        <v>-150000</v>
      </c>
    </row>
    <row r="60" spans="1:46" x14ac:dyDescent="0.25">
      <c r="A60" s="127" t="s">
        <v>128</v>
      </c>
      <c r="B60" s="127"/>
      <c r="C60" s="127"/>
      <c r="D60" s="127"/>
      <c r="E60" s="128">
        <v>0</v>
      </c>
      <c r="F60" s="128">
        <v>0</v>
      </c>
      <c r="G60" s="128">
        <v>0</v>
      </c>
      <c r="H60" s="128">
        <v>0</v>
      </c>
      <c r="I60" s="128">
        <v>0</v>
      </c>
      <c r="J60" s="128">
        <v>0</v>
      </c>
      <c r="K60" s="128">
        <v>0</v>
      </c>
      <c r="L60" s="128">
        <v>0</v>
      </c>
      <c r="M60" s="128">
        <v>0</v>
      </c>
      <c r="N60" s="128">
        <v>0</v>
      </c>
      <c r="O60" s="128">
        <v>0</v>
      </c>
      <c r="P60" s="128">
        <v>0</v>
      </c>
      <c r="Q60" s="128">
        <v>0</v>
      </c>
      <c r="R60" s="128">
        <v>0</v>
      </c>
      <c r="S60" s="128">
        <v>0</v>
      </c>
      <c r="T60" s="128">
        <v>0</v>
      </c>
      <c r="U60" s="128">
        <v>0</v>
      </c>
      <c r="V60" s="128">
        <v>0</v>
      </c>
      <c r="W60" s="128">
        <v>0</v>
      </c>
      <c r="X60" s="128">
        <v>0</v>
      </c>
      <c r="Y60" s="128">
        <v>0</v>
      </c>
      <c r="Z60" s="128">
        <v>0</v>
      </c>
      <c r="AA60" s="128">
        <v>0</v>
      </c>
      <c r="AB60" s="128">
        <v>0</v>
      </c>
      <c r="AC60" s="128">
        <v>0</v>
      </c>
      <c r="AD60" s="128">
        <v>0</v>
      </c>
      <c r="AE60" s="128">
        <v>0</v>
      </c>
      <c r="AF60" s="128">
        <v>-20833.333333333401</v>
      </c>
      <c r="AG60" s="128">
        <v>-20833.333333333401</v>
      </c>
      <c r="AH60" s="128">
        <v>-20833.333333333401</v>
      </c>
      <c r="AI60" s="128">
        <v>-20833.333333333401</v>
      </c>
      <c r="AJ60" s="128">
        <v>-20833.333333333401</v>
      </c>
      <c r="AK60" s="128">
        <v>-20833.333333333401</v>
      </c>
      <c r="AL60" s="128">
        <v>-20833.333333333401</v>
      </c>
      <c r="AM60" s="128">
        <v>-20833.333333333401</v>
      </c>
      <c r="AN60" s="128">
        <v>-20833.333333333401</v>
      </c>
      <c r="AO60" s="128">
        <v>-20833.333333333401</v>
      </c>
      <c r="AP60" s="128">
        <v>-20833.333333333401</v>
      </c>
      <c r="AQ60" s="128">
        <v>-20833.333333333401</v>
      </c>
      <c r="AR60" s="128">
        <v>0</v>
      </c>
      <c r="AS60" s="129">
        <f t="shared" si="1"/>
        <v>-250000.00000000081</v>
      </c>
    </row>
    <row r="61" spans="1:46" x14ac:dyDescent="0.25">
      <c r="A61" s="127" t="s">
        <v>129</v>
      </c>
      <c r="B61" s="127"/>
      <c r="C61" s="127"/>
      <c r="D61" s="127"/>
      <c r="E61" s="128">
        <v>0</v>
      </c>
      <c r="F61" s="128">
        <v>0</v>
      </c>
      <c r="G61" s="128">
        <v>0</v>
      </c>
      <c r="H61" s="128">
        <v>0</v>
      </c>
      <c r="I61" s="128">
        <v>0</v>
      </c>
      <c r="J61" s="128">
        <v>0</v>
      </c>
      <c r="K61" s="128">
        <v>0</v>
      </c>
      <c r="L61" s="128">
        <v>0</v>
      </c>
      <c r="M61" s="128">
        <v>0</v>
      </c>
      <c r="N61" s="128">
        <v>0</v>
      </c>
      <c r="O61" s="128">
        <v>0</v>
      </c>
      <c r="P61" s="128">
        <v>0</v>
      </c>
      <c r="Q61" s="128">
        <v>0</v>
      </c>
      <c r="R61" s="128">
        <v>0</v>
      </c>
      <c r="S61" s="128">
        <v>0</v>
      </c>
      <c r="T61" s="128">
        <v>0</v>
      </c>
      <c r="U61" s="128">
        <v>0</v>
      </c>
      <c r="V61" s="128">
        <v>0</v>
      </c>
      <c r="W61" s="128">
        <v>0</v>
      </c>
      <c r="X61" s="128">
        <v>0</v>
      </c>
      <c r="Y61" s="128">
        <v>0</v>
      </c>
      <c r="Z61" s="128">
        <v>0</v>
      </c>
      <c r="AA61" s="128">
        <v>0</v>
      </c>
      <c r="AB61" s="128">
        <v>0</v>
      </c>
      <c r="AC61" s="128">
        <v>0</v>
      </c>
      <c r="AD61" s="128">
        <v>0</v>
      </c>
      <c r="AE61" s="128">
        <v>0</v>
      </c>
      <c r="AF61" s="128">
        <v>-12500</v>
      </c>
      <c r="AG61" s="128">
        <v>-12500</v>
      </c>
      <c r="AH61" s="128">
        <v>-12500</v>
      </c>
      <c r="AI61" s="128">
        <v>-12500</v>
      </c>
      <c r="AJ61" s="128">
        <v>-12500</v>
      </c>
      <c r="AK61" s="128">
        <v>-12500</v>
      </c>
      <c r="AL61" s="128">
        <v>-12500</v>
      </c>
      <c r="AM61" s="128">
        <v>-12500</v>
      </c>
      <c r="AN61" s="128">
        <v>-12500</v>
      </c>
      <c r="AO61" s="128">
        <v>-12500</v>
      </c>
      <c r="AP61" s="128">
        <v>-12500</v>
      </c>
      <c r="AQ61" s="128">
        <v>-12500</v>
      </c>
      <c r="AR61" s="128">
        <v>0</v>
      </c>
      <c r="AS61" s="129">
        <f t="shared" si="1"/>
        <v>-150000</v>
      </c>
    </row>
    <row r="62" spans="1:46" x14ac:dyDescent="0.25">
      <c r="A62" s="130" t="s">
        <v>92</v>
      </c>
      <c r="B62" s="130"/>
      <c r="C62" s="130"/>
      <c r="D62" s="130"/>
      <c r="E62" s="131">
        <f t="shared" ref="E62:AS62" si="8">SUM(E57:E61)</f>
        <v>0</v>
      </c>
      <c r="F62" s="131">
        <f t="shared" si="8"/>
        <v>0</v>
      </c>
      <c r="G62" s="131">
        <f t="shared" si="8"/>
        <v>0</v>
      </c>
      <c r="H62" s="131">
        <f t="shared" si="8"/>
        <v>0</v>
      </c>
      <c r="I62" s="131">
        <f t="shared" si="8"/>
        <v>0</v>
      </c>
      <c r="J62" s="131">
        <f t="shared" si="8"/>
        <v>0</v>
      </c>
      <c r="K62" s="131">
        <f t="shared" si="8"/>
        <v>0</v>
      </c>
      <c r="L62" s="131">
        <f t="shared" si="8"/>
        <v>0</v>
      </c>
      <c r="M62" s="131">
        <f t="shared" si="8"/>
        <v>0</v>
      </c>
      <c r="N62" s="131">
        <f t="shared" si="8"/>
        <v>-30000</v>
      </c>
      <c r="O62" s="131">
        <f t="shared" si="8"/>
        <v>-30000</v>
      </c>
      <c r="P62" s="131">
        <f t="shared" si="8"/>
        <v>-30000</v>
      </c>
      <c r="Q62" s="131">
        <f t="shared" si="8"/>
        <v>-30000</v>
      </c>
      <c r="R62" s="131">
        <f t="shared" si="8"/>
        <v>-30000</v>
      </c>
      <c r="S62" s="131">
        <f t="shared" si="8"/>
        <v>-30000</v>
      </c>
      <c r="T62" s="131">
        <f t="shared" si="8"/>
        <v>-42500</v>
      </c>
      <c r="U62" s="131">
        <f t="shared" si="8"/>
        <v>-42500</v>
      </c>
      <c r="V62" s="131">
        <f t="shared" si="8"/>
        <v>-42500</v>
      </c>
      <c r="W62" s="131">
        <f t="shared" si="8"/>
        <v>-42500</v>
      </c>
      <c r="X62" s="131">
        <f t="shared" si="8"/>
        <v>-42500</v>
      </c>
      <c r="Y62" s="131">
        <f t="shared" si="8"/>
        <v>-42500</v>
      </c>
      <c r="Z62" s="131">
        <f t="shared" si="8"/>
        <v>-42500</v>
      </c>
      <c r="AA62" s="131">
        <f t="shared" si="8"/>
        <v>-42500</v>
      </c>
      <c r="AB62" s="131">
        <f t="shared" si="8"/>
        <v>-42500</v>
      </c>
      <c r="AC62" s="131">
        <f t="shared" si="8"/>
        <v>-12500</v>
      </c>
      <c r="AD62" s="131">
        <f t="shared" si="8"/>
        <v>-12500</v>
      </c>
      <c r="AE62" s="131">
        <f t="shared" si="8"/>
        <v>-12500</v>
      </c>
      <c r="AF62" s="131">
        <f t="shared" si="8"/>
        <v>-45833.333333333401</v>
      </c>
      <c r="AG62" s="131">
        <f t="shared" si="8"/>
        <v>-45833.333333333401</v>
      </c>
      <c r="AH62" s="131">
        <f t="shared" si="8"/>
        <v>-45833.333333333401</v>
      </c>
      <c r="AI62" s="131">
        <f t="shared" si="8"/>
        <v>-45833.333333333401</v>
      </c>
      <c r="AJ62" s="131">
        <f t="shared" si="8"/>
        <v>-45833.333333333401</v>
      </c>
      <c r="AK62" s="131">
        <f t="shared" si="8"/>
        <v>-45833.333333333401</v>
      </c>
      <c r="AL62" s="131">
        <f t="shared" si="8"/>
        <v>-45833.333333333401</v>
      </c>
      <c r="AM62" s="131">
        <f t="shared" si="8"/>
        <v>-45833.333333333401</v>
      </c>
      <c r="AN62" s="131">
        <f t="shared" si="8"/>
        <v>-45833.333333333401</v>
      </c>
      <c r="AO62" s="131">
        <f t="shared" si="8"/>
        <v>-45833.333333333401</v>
      </c>
      <c r="AP62" s="131">
        <f t="shared" si="8"/>
        <v>-45833.333333333401</v>
      </c>
      <c r="AQ62" s="131">
        <f t="shared" si="8"/>
        <v>-45833.333333333401</v>
      </c>
      <c r="AR62" s="131">
        <f t="shared" si="8"/>
        <v>0</v>
      </c>
      <c r="AS62" s="131">
        <f t="shared" si="8"/>
        <v>-1150000.0000000009</v>
      </c>
    </row>
    <row r="63" spans="1:46" x14ac:dyDescent="0.25">
      <c r="A63" s="133" t="s">
        <v>130</v>
      </c>
      <c r="B63" s="133"/>
      <c r="C63" s="133"/>
      <c r="D63" s="133"/>
      <c r="E63" s="134">
        <f>-1*(E62*'Individual Inputs'!$I$41/'Individual Inputs'!$H$41)</f>
        <v>0</v>
      </c>
      <c r="F63" s="134">
        <f>-1*(F62*'Individual Inputs'!$I$41/'Individual Inputs'!$H$41)</f>
        <v>0</v>
      </c>
      <c r="G63" s="134">
        <f>-1*(G62*'Individual Inputs'!$I$41/'Individual Inputs'!$H$41)</f>
        <v>0</v>
      </c>
      <c r="H63" s="134">
        <f>-1*(H62*'Individual Inputs'!$I$41/'Individual Inputs'!$H$41)</f>
        <v>0</v>
      </c>
      <c r="I63" s="134">
        <f>-1*(I62*'Individual Inputs'!$I$41/'Individual Inputs'!$H$41)</f>
        <v>0</v>
      </c>
      <c r="J63" s="134">
        <f>-1*(J62*'Individual Inputs'!$I$41/'Individual Inputs'!$H$41)</f>
        <v>0</v>
      </c>
      <c r="K63" s="134">
        <f>-1*(K62*'Individual Inputs'!$I$41/'Individual Inputs'!$H$41)</f>
        <v>0</v>
      </c>
      <c r="L63" s="134">
        <f>-1*(L62*'Individual Inputs'!$I$41/'Individual Inputs'!$H$41)</f>
        <v>0</v>
      </c>
      <c r="M63" s="134">
        <f>-1*(M62*'Individual Inputs'!$I$41/'Individual Inputs'!$H$41)</f>
        <v>0</v>
      </c>
      <c r="N63" s="134">
        <f>(N62*'Individual Inputs'!$I$41/'Individual Inputs'!$H$41)</f>
        <v>-30000</v>
      </c>
      <c r="O63" s="134">
        <f>(O62*'Individual Inputs'!$I$41/'Individual Inputs'!$H$41)</f>
        <v>-30000</v>
      </c>
      <c r="P63" s="134">
        <f>(P62*'Individual Inputs'!$I$41/'Individual Inputs'!$H$41)</f>
        <v>-30000</v>
      </c>
      <c r="Q63" s="134">
        <f>(Q62*'Individual Inputs'!$I$41/'Individual Inputs'!$H$41)</f>
        <v>-30000</v>
      </c>
      <c r="R63" s="134">
        <f>(R62*'Individual Inputs'!$I$41/'Individual Inputs'!$H$41)</f>
        <v>-30000</v>
      </c>
      <c r="S63" s="134">
        <f>(S62*'Individual Inputs'!$I$41/'Individual Inputs'!$H$41)</f>
        <v>-30000</v>
      </c>
      <c r="T63" s="134">
        <f>(T62*'Individual Inputs'!$I$41/'Individual Inputs'!$H$41)</f>
        <v>-42500</v>
      </c>
      <c r="U63" s="134">
        <f>(U62*'Individual Inputs'!$I$41/'Individual Inputs'!$H$41)</f>
        <v>-42500</v>
      </c>
      <c r="V63" s="134">
        <f>(V62*'Individual Inputs'!$I$41/'Individual Inputs'!$H$41)</f>
        <v>-42500</v>
      </c>
      <c r="W63" s="134">
        <f>(W62*'Individual Inputs'!$I$41/'Individual Inputs'!$H$41)</f>
        <v>-42500</v>
      </c>
      <c r="X63" s="134">
        <f>(X62*'Individual Inputs'!$I$41/'Individual Inputs'!$H$41)</f>
        <v>-42500</v>
      </c>
      <c r="Y63" s="134">
        <f>(Y62*'Individual Inputs'!$I$41/'Individual Inputs'!$H$41)</f>
        <v>-42500</v>
      </c>
      <c r="Z63" s="134">
        <f>(Z62*'Individual Inputs'!$I$41/'Individual Inputs'!$H$41)</f>
        <v>-42500</v>
      </c>
      <c r="AA63" s="134">
        <f>(AA62*'Individual Inputs'!$I$41/'Individual Inputs'!$H$41)</f>
        <v>-42500</v>
      </c>
      <c r="AB63" s="134">
        <f>(AB62*'Individual Inputs'!$I$41/'Individual Inputs'!$H$41)</f>
        <v>-42500</v>
      </c>
      <c r="AC63" s="134">
        <f>(AC62*'Individual Inputs'!$I$41/'Individual Inputs'!$H$41)</f>
        <v>-12500</v>
      </c>
      <c r="AD63" s="134">
        <f>(AD62*'Individual Inputs'!$I$41/'Individual Inputs'!$H$41)</f>
        <v>-12500</v>
      </c>
      <c r="AE63" s="134">
        <f>(AE62*'Individual Inputs'!$I$41/'Individual Inputs'!$H$41)</f>
        <v>-12500</v>
      </c>
      <c r="AF63" s="134">
        <f>(AF62*'Individual Inputs'!$I$41/'Individual Inputs'!$H$41)</f>
        <v>-45833.333333333401</v>
      </c>
      <c r="AG63" s="134">
        <f>(AG62*'Individual Inputs'!$I$41/'Individual Inputs'!$H$41)</f>
        <v>-45833.333333333401</v>
      </c>
      <c r="AH63" s="134">
        <f>(AH62*'Individual Inputs'!$I$41/'Individual Inputs'!$H$41)</f>
        <v>-45833.333333333401</v>
      </c>
      <c r="AI63" s="134">
        <f>(AI62*'Individual Inputs'!$I$41/'Individual Inputs'!$H$41)</f>
        <v>-45833.333333333401</v>
      </c>
      <c r="AJ63" s="134">
        <f>(AJ62*'Individual Inputs'!$I$41/'Individual Inputs'!$H$41)</f>
        <v>-45833.333333333401</v>
      </c>
      <c r="AK63" s="134">
        <f>(AK62*'Individual Inputs'!$I$41/'Individual Inputs'!$H$41)</f>
        <v>-45833.333333333401</v>
      </c>
      <c r="AL63" s="134">
        <f>(AL62*'Individual Inputs'!$I$41/'Individual Inputs'!$H$41)</f>
        <v>-45833.333333333401</v>
      </c>
      <c r="AM63" s="134">
        <f>(AM62*'Individual Inputs'!$I$41/'Individual Inputs'!$H$41)</f>
        <v>-45833.333333333401</v>
      </c>
      <c r="AN63" s="134">
        <f>(AN62*'Individual Inputs'!$I$41/'Individual Inputs'!$H$41)</f>
        <v>-45833.333333333401</v>
      </c>
      <c r="AO63" s="134">
        <f>(AO62*'Individual Inputs'!$I$41/'Individual Inputs'!$H$41)</f>
        <v>-45833.333333333401</v>
      </c>
      <c r="AP63" s="134">
        <f>(AP62*'Individual Inputs'!$I$41/'Individual Inputs'!$H$41)</f>
        <v>-45833.333333333401</v>
      </c>
      <c r="AQ63" s="134">
        <f>(AQ62*'Individual Inputs'!$I$41/'Individual Inputs'!$H$41)</f>
        <v>-45833.333333333401</v>
      </c>
      <c r="AR63" s="134">
        <f>(AR62*'Individual Inputs'!$I$41/'Individual Inputs'!$H$41)</f>
        <v>0</v>
      </c>
      <c r="AS63" s="129"/>
      <c r="AT63" s="135">
        <f>SUM(E63:AR63)</f>
        <v>-1150000.0000000007</v>
      </c>
    </row>
    <row r="64" spans="1:46" x14ac:dyDescent="0.25">
      <c r="A64" s="121"/>
      <c r="B64" s="121"/>
      <c r="C64" s="121"/>
      <c r="D64" s="121"/>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37"/>
    </row>
    <row r="65" spans="1:46" x14ac:dyDescent="0.25">
      <c r="A65" s="121"/>
      <c r="B65" s="121"/>
      <c r="C65" s="121"/>
      <c r="D65" s="121"/>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row>
    <row r="66" spans="1:46" x14ac:dyDescent="0.25">
      <c r="A66" s="121"/>
      <c r="B66" s="121"/>
      <c r="C66" s="121"/>
      <c r="D66" s="121"/>
      <c r="E66" s="123"/>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37"/>
    </row>
    <row r="67" spans="1:46" x14ac:dyDescent="0.25">
      <c r="A67" s="146" t="s">
        <v>21</v>
      </c>
      <c r="B67" s="147"/>
      <c r="C67" s="147"/>
      <c r="D67" s="147"/>
      <c r="E67" s="147"/>
      <c r="F67" s="147"/>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7"/>
      <c r="AK67" s="147"/>
      <c r="AL67" s="147"/>
      <c r="AM67" s="147"/>
      <c r="AN67" s="147"/>
      <c r="AO67" s="147"/>
      <c r="AP67" s="147"/>
      <c r="AQ67" s="147"/>
      <c r="AR67" s="147"/>
      <c r="AS67" s="148">
        <f t="shared" si="1"/>
        <v>0</v>
      </c>
      <c r="AT67" s="149"/>
    </row>
    <row r="68" spans="1:46" x14ac:dyDescent="0.25">
      <c r="A68" s="150" t="s">
        <v>22</v>
      </c>
      <c r="B68" s="127"/>
      <c r="C68" s="127"/>
      <c r="D68" s="127"/>
      <c r="E68" s="128">
        <v>0</v>
      </c>
      <c r="F68" s="128">
        <v>0</v>
      </c>
      <c r="G68" s="128">
        <v>0</v>
      </c>
      <c r="H68" s="128">
        <v>-9797.0577485379999</v>
      </c>
      <c r="I68" s="128">
        <v>-21442.6169590643</v>
      </c>
      <c r="J68" s="128">
        <v>-32097.907529239801</v>
      </c>
      <c r="K68" s="128">
        <v>-41762.929459064297</v>
      </c>
      <c r="L68" s="128">
        <v>-50437.682748537998</v>
      </c>
      <c r="M68" s="128">
        <v>-58122.1673976608</v>
      </c>
      <c r="N68" s="128">
        <v>-64816.383406432797</v>
      </c>
      <c r="O68" s="128">
        <v>-70520.330774853806</v>
      </c>
      <c r="P68" s="128">
        <v>-75234.009502924004</v>
      </c>
      <c r="Q68" s="128">
        <v>-78957.419590643301</v>
      </c>
      <c r="R68" s="128">
        <v>-81690.5610380117</v>
      </c>
      <c r="S68" s="128">
        <v>-83433.433845029198</v>
      </c>
      <c r="T68" s="128">
        <v>-84186.038011695797</v>
      </c>
      <c r="U68" s="128">
        <v>-83948.373538011598</v>
      </c>
      <c r="V68" s="128">
        <v>-82720.440423976703</v>
      </c>
      <c r="W68" s="128">
        <v>-80502.238669590603</v>
      </c>
      <c r="X68" s="128">
        <v>-77293.768274853704</v>
      </c>
      <c r="Y68" s="128">
        <v>-73095.0292397663</v>
      </c>
      <c r="Z68" s="128">
        <v>-67906.021564327399</v>
      </c>
      <c r="AA68" s="128">
        <v>-61726.7452485377</v>
      </c>
      <c r="AB68" s="128">
        <v>-54557.200292398004</v>
      </c>
      <c r="AC68" s="128">
        <v>-46397.386695907</v>
      </c>
      <c r="AD68" s="128">
        <v>-37247.304459063598</v>
      </c>
      <c r="AE68" s="128">
        <v>-27106.953581871199</v>
      </c>
      <c r="AF68" s="128">
        <v>0</v>
      </c>
      <c r="AG68" s="128">
        <v>0</v>
      </c>
      <c r="AH68" s="128">
        <v>0</v>
      </c>
      <c r="AI68" s="128">
        <v>0</v>
      </c>
      <c r="AJ68" s="128">
        <v>0</v>
      </c>
      <c r="AK68" s="128">
        <v>0</v>
      </c>
      <c r="AL68" s="128">
        <v>0</v>
      </c>
      <c r="AM68" s="128">
        <v>0</v>
      </c>
      <c r="AN68" s="128">
        <v>0</v>
      </c>
      <c r="AO68" s="128">
        <v>0</v>
      </c>
      <c r="AP68" s="128">
        <v>0</v>
      </c>
      <c r="AQ68" s="128">
        <v>0</v>
      </c>
      <c r="AR68" s="128">
        <v>0</v>
      </c>
      <c r="AS68" s="137">
        <f t="shared" si="1"/>
        <v>-1444999.9999999998</v>
      </c>
      <c r="AT68" s="151"/>
    </row>
    <row r="69" spans="1:46" x14ac:dyDescent="0.25">
      <c r="A69" s="150" t="s">
        <v>23</v>
      </c>
      <c r="B69" s="127"/>
      <c r="C69" s="127"/>
      <c r="D69" s="127"/>
      <c r="E69" s="128">
        <v>0</v>
      </c>
      <c r="F69" s="128">
        <v>0</v>
      </c>
      <c r="G69" s="128">
        <v>0</v>
      </c>
      <c r="H69" s="128">
        <v>0</v>
      </c>
      <c r="I69" s="128">
        <v>0</v>
      </c>
      <c r="J69" s="128">
        <v>0</v>
      </c>
      <c r="K69" s="128">
        <v>0</v>
      </c>
      <c r="L69" s="128">
        <v>0</v>
      </c>
      <c r="M69" s="128">
        <v>0</v>
      </c>
      <c r="N69" s="128">
        <v>0</v>
      </c>
      <c r="O69" s="128">
        <v>0</v>
      </c>
      <c r="P69" s="128">
        <v>0</v>
      </c>
      <c r="Q69" s="128">
        <v>0</v>
      </c>
      <c r="R69" s="128">
        <v>0</v>
      </c>
      <c r="S69" s="128">
        <v>0</v>
      </c>
      <c r="T69" s="128">
        <v>0</v>
      </c>
      <c r="U69" s="128">
        <v>0</v>
      </c>
      <c r="V69" s="128">
        <v>0</v>
      </c>
      <c r="W69" s="128">
        <v>0</v>
      </c>
      <c r="X69" s="128">
        <v>0</v>
      </c>
      <c r="Y69" s="128">
        <v>0</v>
      </c>
      <c r="Z69" s="128">
        <v>0</v>
      </c>
      <c r="AA69" s="128">
        <v>0</v>
      </c>
      <c r="AB69" s="128">
        <v>0</v>
      </c>
      <c r="AC69" s="128">
        <v>-32051.282051282</v>
      </c>
      <c r="AD69" s="128">
        <v>-64102.564102564102</v>
      </c>
      <c r="AE69" s="128">
        <v>-96153.8461538462</v>
      </c>
      <c r="AF69" s="128">
        <v>-128205.128205128</v>
      </c>
      <c r="AG69" s="128">
        <v>-160256.41025640999</v>
      </c>
      <c r="AH69" s="128">
        <v>-192307.69230769199</v>
      </c>
      <c r="AI69" s="128">
        <v>-224358.974358974</v>
      </c>
      <c r="AJ69" s="128">
        <v>-256410.256410256</v>
      </c>
      <c r="AK69" s="128">
        <v>-288461.53846153797</v>
      </c>
      <c r="AL69" s="128">
        <v>-320512.82051281998</v>
      </c>
      <c r="AM69" s="128">
        <v>-352564.10256410303</v>
      </c>
      <c r="AN69" s="128">
        <v>-384615.38461538497</v>
      </c>
      <c r="AO69" s="128">
        <v>0</v>
      </c>
      <c r="AP69" s="128">
        <v>0</v>
      </c>
      <c r="AQ69" s="128">
        <v>0</v>
      </c>
      <c r="AR69" s="128">
        <v>0</v>
      </c>
      <c r="AS69" s="137">
        <f t="shared" si="1"/>
        <v>-2499999.9999999986</v>
      </c>
      <c r="AT69" s="151"/>
    </row>
    <row r="70" spans="1:46" x14ac:dyDescent="0.25">
      <c r="A70" s="150" t="s">
        <v>24</v>
      </c>
      <c r="B70" s="127"/>
      <c r="C70" s="127"/>
      <c r="D70" s="127"/>
      <c r="E70" s="128">
        <v>0</v>
      </c>
      <c r="F70" s="128">
        <v>0</v>
      </c>
      <c r="G70" s="128">
        <v>0</v>
      </c>
      <c r="H70" s="128">
        <v>-250000</v>
      </c>
      <c r="I70" s="128">
        <v>-115166.66666666701</v>
      </c>
      <c r="J70" s="128">
        <v>-115166.66666666701</v>
      </c>
      <c r="K70" s="128">
        <v>-115166.66666666701</v>
      </c>
      <c r="L70" s="128">
        <v>-115166.66666666701</v>
      </c>
      <c r="M70" s="128">
        <v>-115166.66666666701</v>
      </c>
      <c r="N70" s="128">
        <v>-115166.66666666701</v>
      </c>
      <c r="O70" s="128">
        <v>-115166.66666666701</v>
      </c>
      <c r="P70" s="128">
        <v>-115166.66666666701</v>
      </c>
      <c r="Q70" s="128">
        <v>-115166.66666666701</v>
      </c>
      <c r="R70" s="128">
        <v>-115166.66666666701</v>
      </c>
      <c r="S70" s="128">
        <v>-115166.66666666701</v>
      </c>
      <c r="T70" s="128">
        <v>-115166.66666666701</v>
      </c>
      <c r="U70" s="128">
        <v>0</v>
      </c>
      <c r="V70" s="128">
        <v>0</v>
      </c>
      <c r="W70" s="128">
        <v>0</v>
      </c>
      <c r="X70" s="128">
        <v>0</v>
      </c>
      <c r="Y70" s="128">
        <v>0</v>
      </c>
      <c r="Z70" s="128">
        <v>0</v>
      </c>
      <c r="AA70" s="128">
        <v>0</v>
      </c>
      <c r="AB70" s="128">
        <v>0</v>
      </c>
      <c r="AC70" s="128">
        <v>0</v>
      </c>
      <c r="AD70" s="128">
        <v>0</v>
      </c>
      <c r="AE70" s="128">
        <v>0</v>
      </c>
      <c r="AF70" s="128">
        <v>0</v>
      </c>
      <c r="AG70" s="128">
        <v>0</v>
      </c>
      <c r="AH70" s="128">
        <v>0</v>
      </c>
      <c r="AI70" s="128">
        <v>0</v>
      </c>
      <c r="AJ70" s="128">
        <v>0</v>
      </c>
      <c r="AK70" s="128">
        <v>0</v>
      </c>
      <c r="AL70" s="128">
        <v>0</v>
      </c>
      <c r="AM70" s="128">
        <v>0</v>
      </c>
      <c r="AN70" s="128">
        <v>-3600000</v>
      </c>
      <c r="AO70" s="128">
        <v>0</v>
      </c>
      <c r="AP70" s="128">
        <v>0</v>
      </c>
      <c r="AQ70" s="128">
        <v>0</v>
      </c>
      <c r="AR70" s="128">
        <v>0</v>
      </c>
      <c r="AS70" s="137">
        <f t="shared" si="1"/>
        <v>-5232000.0000000037</v>
      </c>
      <c r="AT70" s="151"/>
    </row>
    <row r="71" spans="1:46" x14ac:dyDescent="0.25">
      <c r="A71" s="150" t="s">
        <v>25</v>
      </c>
      <c r="B71" s="127"/>
      <c r="C71" s="127"/>
      <c r="D71" s="127"/>
      <c r="E71" s="128">
        <v>0</v>
      </c>
      <c r="F71" s="128">
        <v>0</v>
      </c>
      <c r="G71" s="128">
        <v>0</v>
      </c>
      <c r="H71" s="128">
        <v>-300352.704678362</v>
      </c>
      <c r="I71" s="128">
        <v>-657375.73099415202</v>
      </c>
      <c r="J71" s="128">
        <v>-984039.65643274796</v>
      </c>
      <c r="K71" s="128">
        <v>-1280344.48099415</v>
      </c>
      <c r="L71" s="128">
        <v>-1546290.2046783599</v>
      </c>
      <c r="M71" s="128">
        <v>-1781876.82748538</v>
      </c>
      <c r="N71" s="128">
        <v>-1987104.3494152001</v>
      </c>
      <c r="O71" s="128">
        <v>-2161972.7704678299</v>
      </c>
      <c r="P71" s="128">
        <v>-2306482.0906432802</v>
      </c>
      <c r="Q71" s="128">
        <v>-2420632.30994152</v>
      </c>
      <c r="R71" s="128">
        <v>-2504423.4283625698</v>
      </c>
      <c r="S71" s="128">
        <v>-2557855.44590643</v>
      </c>
      <c r="T71" s="128">
        <v>-2580928.3625730998</v>
      </c>
      <c r="U71" s="128">
        <v>-2573642.1783625698</v>
      </c>
      <c r="V71" s="128">
        <v>-2535996.89327486</v>
      </c>
      <c r="W71" s="128">
        <v>-2467992.5073099402</v>
      </c>
      <c r="X71" s="128">
        <v>-2369629.0204678299</v>
      </c>
      <c r="Y71" s="128">
        <v>-2240906.4327485398</v>
      </c>
      <c r="Z71" s="128">
        <v>-2081824.74415204</v>
      </c>
      <c r="AA71" s="128">
        <v>-1892383.9546783599</v>
      </c>
      <c r="AB71" s="128">
        <v>-1672584.0643274901</v>
      </c>
      <c r="AC71" s="128">
        <v>-1422425.07309943</v>
      </c>
      <c r="AD71" s="128">
        <v>-1141906.98099413</v>
      </c>
      <c r="AE71" s="128">
        <v>-831029.788011692</v>
      </c>
      <c r="AF71" s="128">
        <v>0</v>
      </c>
      <c r="AG71" s="128">
        <v>0</v>
      </c>
      <c r="AH71" s="128">
        <v>0</v>
      </c>
      <c r="AI71" s="128">
        <v>0</v>
      </c>
      <c r="AJ71" s="128">
        <v>0</v>
      </c>
      <c r="AK71" s="128">
        <v>0</v>
      </c>
      <c r="AL71" s="128">
        <v>0</v>
      </c>
      <c r="AM71" s="128">
        <v>0</v>
      </c>
      <c r="AN71" s="128">
        <v>0</v>
      </c>
      <c r="AO71" s="128">
        <v>0</v>
      </c>
      <c r="AP71" s="128">
        <v>0</v>
      </c>
      <c r="AQ71" s="128">
        <v>0</v>
      </c>
      <c r="AR71" s="128">
        <v>0</v>
      </c>
      <c r="AS71" s="137">
        <f t="shared" si="1"/>
        <v>-44299999.999999955</v>
      </c>
      <c r="AT71" s="151"/>
    </row>
    <row r="72" spans="1:46" x14ac:dyDescent="0.25">
      <c r="A72" s="150" t="s">
        <v>26</v>
      </c>
      <c r="B72" s="127"/>
      <c r="C72" s="127"/>
      <c r="D72" s="127"/>
      <c r="E72" s="128">
        <v>0</v>
      </c>
      <c r="F72" s="128">
        <v>0</v>
      </c>
      <c r="G72" s="128">
        <v>0</v>
      </c>
      <c r="H72" s="128">
        <v>-193169.83514254401</v>
      </c>
      <c r="I72" s="128">
        <v>-422786.808991228</v>
      </c>
      <c r="J72" s="128">
        <v>-632878.52996162302</v>
      </c>
      <c r="K72" s="128">
        <v>-823444.99805372802</v>
      </c>
      <c r="L72" s="128">
        <v>-994486.21326754405</v>
      </c>
      <c r="M72" s="128">
        <v>-1146002.1756030701</v>
      </c>
      <c r="N72" s="128">
        <v>-1277992.8850603099</v>
      </c>
      <c r="O72" s="128">
        <v>-1390458.3416392501</v>
      </c>
      <c r="P72" s="128">
        <v>-1483398.5453399101</v>
      </c>
      <c r="Q72" s="128">
        <v>-1556813.49616228</v>
      </c>
      <c r="R72" s="128">
        <v>-1610703.19410636</v>
      </c>
      <c r="S72" s="128">
        <v>-1645067.6391721501</v>
      </c>
      <c r="T72" s="128">
        <v>-1659906.83135965</v>
      </c>
      <c r="U72" s="128">
        <v>-1655220.7706688601</v>
      </c>
      <c r="V72" s="128">
        <v>-1631009.45709978</v>
      </c>
      <c r="W72" s="128">
        <v>-1587272.89065241</v>
      </c>
      <c r="X72" s="128">
        <v>-1524011.0713267501</v>
      </c>
      <c r="Y72" s="128">
        <v>-1441223.9991228101</v>
      </c>
      <c r="Z72" s="128">
        <v>-1338911.6740405699</v>
      </c>
      <c r="AA72" s="128">
        <v>-1217074.0960800401</v>
      </c>
      <c r="AB72" s="128">
        <v>-1075711.2652412299</v>
      </c>
      <c r="AC72" s="128">
        <v>-914823.18152413098</v>
      </c>
      <c r="AD72" s="128">
        <v>-734409.84492871899</v>
      </c>
      <c r="AE72" s="128">
        <v>-534471.25545503898</v>
      </c>
      <c r="AF72" s="128">
        <v>0</v>
      </c>
      <c r="AG72" s="128">
        <v>0</v>
      </c>
      <c r="AH72" s="128">
        <v>0</v>
      </c>
      <c r="AI72" s="128">
        <v>0</v>
      </c>
      <c r="AJ72" s="128">
        <v>0</v>
      </c>
      <c r="AK72" s="128">
        <v>0</v>
      </c>
      <c r="AL72" s="128">
        <v>0</v>
      </c>
      <c r="AM72" s="128">
        <v>0</v>
      </c>
      <c r="AN72" s="128">
        <v>0</v>
      </c>
      <c r="AO72" s="128">
        <v>0</v>
      </c>
      <c r="AP72" s="128">
        <v>0</v>
      </c>
      <c r="AQ72" s="128">
        <v>0</v>
      </c>
      <c r="AR72" s="128">
        <v>0</v>
      </c>
      <c r="AS72" s="137">
        <f t="shared" si="1"/>
        <v>-28491248.999999989</v>
      </c>
      <c r="AT72" s="151"/>
    </row>
    <row r="73" spans="1:46" x14ac:dyDescent="0.25">
      <c r="A73" s="150" t="s">
        <v>27</v>
      </c>
      <c r="B73" s="127"/>
      <c r="C73" s="127"/>
      <c r="D73" s="127"/>
      <c r="E73" s="128">
        <v>0</v>
      </c>
      <c r="F73" s="128">
        <v>0</v>
      </c>
      <c r="G73" s="128">
        <v>0</v>
      </c>
      <c r="H73" s="128">
        <v>-33798.154239766001</v>
      </c>
      <c r="I73" s="128">
        <v>-73973.318713450295</v>
      </c>
      <c r="J73" s="128">
        <v>-110732.22770467799</v>
      </c>
      <c r="K73" s="128">
        <v>-144074.88121344999</v>
      </c>
      <c r="L73" s="128">
        <v>-174001.27923976601</v>
      </c>
      <c r="M73" s="128">
        <v>-200511.42178362599</v>
      </c>
      <c r="N73" s="128">
        <v>-223605.30884502901</v>
      </c>
      <c r="O73" s="128">
        <v>-243282.94042397599</v>
      </c>
      <c r="P73" s="128">
        <v>-259544.31652046801</v>
      </c>
      <c r="Q73" s="128">
        <v>-272389.43713450298</v>
      </c>
      <c r="R73" s="128">
        <v>-281818.30226608203</v>
      </c>
      <c r="S73" s="128">
        <v>-287830.91191520402</v>
      </c>
      <c r="T73" s="128">
        <v>-290427.266081871</v>
      </c>
      <c r="U73" s="128">
        <v>-289607.36476608098</v>
      </c>
      <c r="V73" s="128">
        <v>-285371.20796783699</v>
      </c>
      <c r="W73" s="128">
        <v>-277718.79568713403</v>
      </c>
      <c r="X73" s="128">
        <v>-266650.12792397698</v>
      </c>
      <c r="Y73" s="128">
        <v>-252165.20467836299</v>
      </c>
      <c r="Z73" s="128">
        <v>-234264.02595029201</v>
      </c>
      <c r="AA73" s="128">
        <v>-212946.59173976499</v>
      </c>
      <c r="AB73" s="128">
        <v>-188212.902046784</v>
      </c>
      <c r="AC73" s="128">
        <v>-160062.95687134701</v>
      </c>
      <c r="AD73" s="128">
        <v>-128496.756213448</v>
      </c>
      <c r="AE73" s="128">
        <v>-93514.300073098406</v>
      </c>
      <c r="AF73" s="128">
        <v>0</v>
      </c>
      <c r="AG73" s="128">
        <v>0</v>
      </c>
      <c r="AH73" s="128">
        <v>0</v>
      </c>
      <c r="AI73" s="128">
        <v>0</v>
      </c>
      <c r="AJ73" s="128">
        <v>0</v>
      </c>
      <c r="AK73" s="128">
        <v>0</v>
      </c>
      <c r="AL73" s="128">
        <v>0</v>
      </c>
      <c r="AM73" s="128">
        <v>0</v>
      </c>
      <c r="AN73" s="128">
        <v>0</v>
      </c>
      <c r="AO73" s="128">
        <v>0</v>
      </c>
      <c r="AP73" s="128">
        <v>0</v>
      </c>
      <c r="AQ73" s="128">
        <v>0</v>
      </c>
      <c r="AR73" s="128">
        <v>0</v>
      </c>
      <c r="AS73" s="137">
        <f t="shared" si="1"/>
        <v>-4984999.9999999953</v>
      </c>
      <c r="AT73" s="151"/>
    </row>
    <row r="74" spans="1:46" x14ac:dyDescent="0.25">
      <c r="A74" s="150" t="s">
        <v>28</v>
      </c>
      <c r="B74" s="127"/>
      <c r="C74" s="127"/>
      <c r="D74" s="127"/>
      <c r="E74" s="128">
        <v>0</v>
      </c>
      <c r="F74" s="128">
        <v>0</v>
      </c>
      <c r="G74" s="128">
        <v>0</v>
      </c>
      <c r="H74" s="128">
        <v>-32679.459064327501</v>
      </c>
      <c r="I74" s="128">
        <v>-71524.853801169593</v>
      </c>
      <c r="J74" s="128">
        <v>-107067.06871345</v>
      </c>
      <c r="K74" s="128">
        <v>-139306.10380116999</v>
      </c>
      <c r="L74" s="128">
        <v>-168241.95906432701</v>
      </c>
      <c r="M74" s="128">
        <v>-193874.63450292399</v>
      </c>
      <c r="N74" s="128">
        <v>-216204.13011695899</v>
      </c>
      <c r="O74" s="128">
        <v>-235230.44590643299</v>
      </c>
      <c r="P74" s="128">
        <v>-250953.581871345</v>
      </c>
      <c r="Q74" s="128">
        <v>-263373.53801169602</v>
      </c>
      <c r="R74" s="128">
        <v>-272490.31432748499</v>
      </c>
      <c r="S74" s="128">
        <v>-278303.91081871302</v>
      </c>
      <c r="T74" s="128">
        <v>-280814.32748538</v>
      </c>
      <c r="U74" s="128">
        <v>-280021.564327484</v>
      </c>
      <c r="V74" s="128">
        <v>-275925.62134503003</v>
      </c>
      <c r="W74" s="128">
        <v>-268526.49853801198</v>
      </c>
      <c r="X74" s="128">
        <v>-257824.195906432</v>
      </c>
      <c r="Y74" s="128">
        <v>-243818.713450293</v>
      </c>
      <c r="Z74" s="128">
        <v>-226510.051169591</v>
      </c>
      <c r="AA74" s="128">
        <v>-205898.20906432701</v>
      </c>
      <c r="AB74" s="128">
        <v>-181983.18713450301</v>
      </c>
      <c r="AC74" s="128">
        <v>-154764.985380119</v>
      </c>
      <c r="AD74" s="128">
        <v>-124243.60380116801</v>
      </c>
      <c r="AE74" s="128">
        <v>-90419.042397660203</v>
      </c>
      <c r="AF74" s="128">
        <v>0</v>
      </c>
      <c r="AG74" s="128">
        <v>0</v>
      </c>
      <c r="AH74" s="128">
        <v>0</v>
      </c>
      <c r="AI74" s="128">
        <v>0</v>
      </c>
      <c r="AJ74" s="128">
        <v>0</v>
      </c>
      <c r="AK74" s="128">
        <v>0</v>
      </c>
      <c r="AL74" s="128">
        <v>0</v>
      </c>
      <c r="AM74" s="128">
        <v>0</v>
      </c>
      <c r="AN74" s="128">
        <v>0</v>
      </c>
      <c r="AO74" s="128">
        <v>0</v>
      </c>
      <c r="AP74" s="128">
        <v>0</v>
      </c>
      <c r="AQ74" s="128">
        <v>0</v>
      </c>
      <c r="AR74" s="128">
        <v>0</v>
      </c>
      <c r="AS74" s="137">
        <f t="shared" si="1"/>
        <v>-4819999.9999999981</v>
      </c>
      <c r="AT74" s="151"/>
    </row>
    <row r="75" spans="1:46" x14ac:dyDescent="0.25">
      <c r="A75" s="150" t="s">
        <v>29</v>
      </c>
      <c r="B75" s="127"/>
      <c r="C75" s="127"/>
      <c r="D75" s="127"/>
      <c r="E75" s="128">
        <v>0</v>
      </c>
      <c r="F75" s="128">
        <v>0</v>
      </c>
      <c r="G75" s="128">
        <v>0</v>
      </c>
      <c r="H75" s="128">
        <v>-27983.651315789401</v>
      </c>
      <c r="I75" s="128">
        <v>-61247.236842105202</v>
      </c>
      <c r="J75" s="128">
        <v>-91682.286184210505</v>
      </c>
      <c r="K75" s="128">
        <v>-119288.79934210501</v>
      </c>
      <c r="L75" s="128">
        <v>-144066.776315789</v>
      </c>
      <c r="M75" s="128">
        <v>-166016.217105263</v>
      </c>
      <c r="N75" s="128">
        <v>-185137.121710526</v>
      </c>
      <c r="O75" s="128">
        <v>-201429.49013157899</v>
      </c>
      <c r="P75" s="128">
        <v>-214893.32236842101</v>
      </c>
      <c r="Q75" s="128">
        <v>-225528.61842105299</v>
      </c>
      <c r="R75" s="128">
        <v>-233335.37828947301</v>
      </c>
      <c r="S75" s="128">
        <v>-238313.60197368401</v>
      </c>
      <c r="T75" s="128">
        <v>-240463.28947368401</v>
      </c>
      <c r="U75" s="128">
        <v>-239784.44078947301</v>
      </c>
      <c r="V75" s="128">
        <v>-236277.05592105299</v>
      </c>
      <c r="W75" s="128">
        <v>-229941.13486842101</v>
      </c>
      <c r="X75" s="128">
        <v>-220776.67763157899</v>
      </c>
      <c r="Y75" s="128">
        <v>-208783.684210526</v>
      </c>
      <c r="Z75" s="128">
        <v>-193962.154605263</v>
      </c>
      <c r="AA75" s="128">
        <v>-176312.088815789</v>
      </c>
      <c r="AB75" s="128">
        <v>-155833.48684210601</v>
      </c>
      <c r="AC75" s="128">
        <v>-132526.34868421199</v>
      </c>
      <c r="AD75" s="128">
        <v>-106390.674342103</v>
      </c>
      <c r="AE75" s="128">
        <v>-77426.463815789204</v>
      </c>
      <c r="AF75" s="128">
        <v>0</v>
      </c>
      <c r="AG75" s="128">
        <v>0</v>
      </c>
      <c r="AH75" s="128">
        <v>0</v>
      </c>
      <c r="AI75" s="128">
        <v>0</v>
      </c>
      <c r="AJ75" s="128">
        <v>0</v>
      </c>
      <c r="AK75" s="128">
        <v>0</v>
      </c>
      <c r="AL75" s="128">
        <v>0</v>
      </c>
      <c r="AM75" s="128">
        <v>0</v>
      </c>
      <c r="AN75" s="128">
        <v>0</v>
      </c>
      <c r="AO75" s="128">
        <v>0</v>
      </c>
      <c r="AP75" s="128">
        <v>0</v>
      </c>
      <c r="AQ75" s="128">
        <v>0</v>
      </c>
      <c r="AR75" s="128">
        <v>0</v>
      </c>
      <c r="AS75" s="137">
        <f t="shared" si="1"/>
        <v>-4127399.9999999963</v>
      </c>
      <c r="AT75" s="151"/>
    </row>
    <row r="76" spans="1:46" x14ac:dyDescent="0.25">
      <c r="A76" s="150" t="s">
        <v>30</v>
      </c>
      <c r="B76" s="127"/>
      <c r="C76" s="127"/>
      <c r="D76" s="127"/>
      <c r="E76" s="128">
        <v>0</v>
      </c>
      <c r="F76" s="128">
        <v>0</v>
      </c>
      <c r="G76" s="128">
        <v>0</v>
      </c>
      <c r="H76" s="128">
        <v>-783235</v>
      </c>
      <c r="I76" s="128">
        <v>0</v>
      </c>
      <c r="J76" s="128">
        <v>0</v>
      </c>
      <c r="K76" s="128">
        <v>0</v>
      </c>
      <c r="L76" s="128">
        <v>0</v>
      </c>
      <c r="M76" s="128">
        <v>0</v>
      </c>
      <c r="N76" s="128">
        <v>0</v>
      </c>
      <c r="O76" s="128">
        <v>0</v>
      </c>
      <c r="P76" s="128">
        <v>0</v>
      </c>
      <c r="Q76" s="128">
        <v>0</v>
      </c>
      <c r="R76" s="128">
        <v>0</v>
      </c>
      <c r="S76" s="128">
        <v>0</v>
      </c>
      <c r="T76" s="128">
        <v>0</v>
      </c>
      <c r="U76" s="128">
        <v>0</v>
      </c>
      <c r="V76" s="128">
        <v>0</v>
      </c>
      <c r="W76" s="128">
        <v>0</v>
      </c>
      <c r="X76" s="128">
        <v>0</v>
      </c>
      <c r="Y76" s="128">
        <v>0</v>
      </c>
      <c r="Z76" s="128">
        <v>0</v>
      </c>
      <c r="AA76" s="128">
        <v>0</v>
      </c>
      <c r="AB76" s="128">
        <v>0</v>
      </c>
      <c r="AC76" s="128">
        <v>0</v>
      </c>
      <c r="AD76" s="128">
        <v>0</v>
      </c>
      <c r="AE76" s="128">
        <v>0</v>
      </c>
      <c r="AF76" s="128">
        <v>0</v>
      </c>
      <c r="AG76" s="128">
        <v>0</v>
      </c>
      <c r="AH76" s="128">
        <v>0</v>
      </c>
      <c r="AI76" s="128">
        <v>0</v>
      </c>
      <c r="AJ76" s="128">
        <v>0</v>
      </c>
      <c r="AK76" s="128">
        <v>0</v>
      </c>
      <c r="AL76" s="128">
        <v>0</v>
      </c>
      <c r="AM76" s="128">
        <v>0</v>
      </c>
      <c r="AN76" s="128">
        <v>0</v>
      </c>
      <c r="AO76" s="128">
        <v>0</v>
      </c>
      <c r="AP76" s="128">
        <v>0</v>
      </c>
      <c r="AQ76" s="128">
        <v>0</v>
      </c>
      <c r="AR76" s="128">
        <v>0</v>
      </c>
      <c r="AS76" s="137">
        <f t="shared" si="1"/>
        <v>-783235</v>
      </c>
      <c r="AT76" s="151"/>
    </row>
    <row r="77" spans="1:46" x14ac:dyDescent="0.25">
      <c r="A77" s="150" t="s">
        <v>31</v>
      </c>
      <c r="B77" s="127"/>
      <c r="C77" s="127"/>
      <c r="D77" s="127"/>
      <c r="E77" s="128">
        <v>0</v>
      </c>
      <c r="F77" s="128">
        <v>0</v>
      </c>
      <c r="G77" s="128">
        <v>0</v>
      </c>
      <c r="H77" s="128">
        <v>-81550.793109466089</v>
      </c>
      <c r="I77" s="128">
        <v>-71175.861648391656</v>
      </c>
      <c r="J77" s="128">
        <v>-103683.21715963075</v>
      </c>
      <c r="K77" s="128">
        <v>-133169.44297651664</v>
      </c>
      <c r="L77" s="128">
        <v>-159634.53909904987</v>
      </c>
      <c r="M77" s="128">
        <v>-183078.50552722946</v>
      </c>
      <c r="N77" s="128">
        <v>-203501.34226105633</v>
      </c>
      <c r="O77" s="128">
        <v>-220903.04930053002</v>
      </c>
      <c r="P77" s="128">
        <v>-235283.62664565057</v>
      </c>
      <c r="Q77" s="128">
        <v>-246643.07429641794</v>
      </c>
      <c r="R77" s="128">
        <v>-254981.39225283256</v>
      </c>
      <c r="S77" s="128">
        <v>-260298.58051489358</v>
      </c>
      <c r="T77" s="128">
        <v>-262594.6390826024</v>
      </c>
      <c r="U77" s="128">
        <v>-256111.23462262366</v>
      </c>
      <c r="V77" s="128">
        <v>-252365.03380162656</v>
      </c>
      <c r="W77" s="128">
        <v>-245597.70328627538</v>
      </c>
      <c r="X77" s="128">
        <v>-235809.2430765715</v>
      </c>
      <c r="Y77" s="128">
        <v>-222999.6531725149</v>
      </c>
      <c r="Z77" s="128">
        <v>-207168.93357410416</v>
      </c>
      <c r="AA77" s="128">
        <v>-188317.08428134077</v>
      </c>
      <c r="AB77" s="128">
        <v>-166444.10529422562</v>
      </c>
      <c r="AC77" s="128">
        <v>-141549.9966127573</v>
      </c>
      <c r="AD77" s="128">
        <v>-113634.75823693145</v>
      </c>
      <c r="AE77" s="128">
        <v>-82698.390166757265</v>
      </c>
      <c r="AF77" s="128">
        <v>-1602.5641025641028</v>
      </c>
      <c r="AG77" s="128">
        <v>-3205.1282051282055</v>
      </c>
      <c r="AH77" s="128">
        <v>-4807.692307692304</v>
      </c>
      <c r="AI77" s="128">
        <v>-6410.2564102563929</v>
      </c>
      <c r="AJ77" s="128">
        <v>-8012.82051282049</v>
      </c>
      <c r="AK77" s="128">
        <v>-9615.3846153845898</v>
      </c>
      <c r="AL77" s="128">
        <v>-11217.948717948733</v>
      </c>
      <c r="AM77" s="128">
        <v>-12820.512820512835</v>
      </c>
      <c r="AN77" s="128">
        <v>-194423.07692307708</v>
      </c>
      <c r="AO77" s="128">
        <v>-16025.641025641029</v>
      </c>
      <c r="AP77" s="128">
        <v>-17628.205128205129</v>
      </c>
      <c r="AQ77" s="128">
        <v>-19230.769230769227</v>
      </c>
      <c r="AR77" s="128">
        <v>0</v>
      </c>
      <c r="AS77" s="137">
        <f t="shared" si="1"/>
        <v>-4834194.1999999955</v>
      </c>
      <c r="AT77" s="151"/>
    </row>
    <row r="78" spans="1:46" x14ac:dyDescent="0.25">
      <c r="A78" s="152" t="s">
        <v>93</v>
      </c>
      <c r="B78" s="130"/>
      <c r="C78" s="130"/>
      <c r="D78" s="130"/>
      <c r="E78" s="131">
        <f>SUM(E68:E77)</f>
        <v>0</v>
      </c>
      <c r="F78" s="131">
        <f t="shared" ref="F78:AS78" si="9">SUM(F68:F77)</f>
        <v>0</v>
      </c>
      <c r="G78" s="131">
        <f t="shared" si="9"/>
        <v>0</v>
      </c>
      <c r="H78" s="131">
        <f t="shared" si="9"/>
        <v>-1712566.655298793</v>
      </c>
      <c r="I78" s="131">
        <f t="shared" si="9"/>
        <v>-1494693.0946162282</v>
      </c>
      <c r="J78" s="131">
        <f t="shared" si="9"/>
        <v>-2177347.5603522472</v>
      </c>
      <c r="K78" s="131">
        <f t="shared" si="9"/>
        <v>-2796558.302506851</v>
      </c>
      <c r="L78" s="131">
        <f t="shared" si="9"/>
        <v>-3352325.3210800411</v>
      </c>
      <c r="M78" s="131">
        <f t="shared" si="9"/>
        <v>-3844648.6160718207</v>
      </c>
      <c r="N78" s="131">
        <f t="shared" si="9"/>
        <v>-4273528.1874821801</v>
      </c>
      <c r="O78" s="131">
        <f t="shared" si="9"/>
        <v>-4638964.0353111196</v>
      </c>
      <c r="P78" s="131">
        <f t="shared" si="9"/>
        <v>-4940956.1595586659</v>
      </c>
      <c r="Q78" s="131">
        <f t="shared" si="9"/>
        <v>-5179504.5602247799</v>
      </c>
      <c r="R78" s="131">
        <f t="shared" si="9"/>
        <v>-5354609.237309481</v>
      </c>
      <c r="S78" s="131">
        <f t="shared" si="9"/>
        <v>-5466270.1908127703</v>
      </c>
      <c r="T78" s="131">
        <f t="shared" si="9"/>
        <v>-5514487.4207346486</v>
      </c>
      <c r="U78" s="131">
        <f t="shared" si="9"/>
        <v>-5378335.9270751029</v>
      </c>
      <c r="V78" s="131">
        <f t="shared" si="9"/>
        <v>-5299665.7098341631</v>
      </c>
      <c r="W78" s="131">
        <f t="shared" si="9"/>
        <v>-5157551.7690117825</v>
      </c>
      <c r="X78" s="131">
        <f t="shared" si="9"/>
        <v>-4951994.1046079937</v>
      </c>
      <c r="Y78" s="131">
        <f t="shared" si="9"/>
        <v>-4682992.7166228136</v>
      </c>
      <c r="Z78" s="131">
        <f t="shared" si="9"/>
        <v>-4350547.6050561871</v>
      </c>
      <c r="AA78" s="131">
        <f t="shared" si="9"/>
        <v>-3954658.7699081595</v>
      </c>
      <c r="AB78" s="131">
        <f t="shared" si="9"/>
        <v>-3495326.2111787363</v>
      </c>
      <c r="AC78" s="131">
        <f t="shared" si="9"/>
        <v>-3004601.2109191855</v>
      </c>
      <c r="AD78" s="131">
        <f t="shared" si="9"/>
        <v>-2450432.4870781275</v>
      </c>
      <c r="AE78" s="131">
        <f t="shared" si="9"/>
        <v>-1832820.0396557534</v>
      </c>
      <c r="AF78" s="131">
        <f t="shared" si="9"/>
        <v>-129807.69230769211</v>
      </c>
      <c r="AG78" s="131">
        <f t="shared" si="9"/>
        <v>-163461.53846153821</v>
      </c>
      <c r="AH78" s="131">
        <f t="shared" si="9"/>
        <v>-197115.3846153843</v>
      </c>
      <c r="AI78" s="131">
        <f t="shared" si="9"/>
        <v>-230769.2307692304</v>
      </c>
      <c r="AJ78" s="131">
        <f t="shared" si="9"/>
        <v>-264423.07692307647</v>
      </c>
      <c r="AK78" s="131">
        <f t="shared" si="9"/>
        <v>-298076.92307692254</v>
      </c>
      <c r="AL78" s="131">
        <f t="shared" si="9"/>
        <v>-331730.76923076872</v>
      </c>
      <c r="AM78" s="131">
        <f t="shared" si="9"/>
        <v>-365384.61538461584</v>
      </c>
      <c r="AN78" s="131">
        <f t="shared" si="9"/>
        <v>-4179038.461538462</v>
      </c>
      <c r="AO78" s="131">
        <f t="shared" si="9"/>
        <v>-16025.641025641029</v>
      </c>
      <c r="AP78" s="131">
        <f t="shared" si="9"/>
        <v>-17628.205128205129</v>
      </c>
      <c r="AQ78" s="131">
        <f t="shared" si="9"/>
        <v>-19230.769230769227</v>
      </c>
      <c r="AR78" s="131">
        <f t="shared" si="9"/>
        <v>0</v>
      </c>
      <c r="AS78" s="131">
        <f t="shared" si="9"/>
        <v>-101518078.19999993</v>
      </c>
      <c r="AT78" s="151"/>
    </row>
    <row r="79" spans="1:46" x14ac:dyDescent="0.25">
      <c r="A79" s="153"/>
      <c r="B79" s="121"/>
      <c r="C79" s="121"/>
      <c r="D79" s="121"/>
      <c r="E79" s="123"/>
      <c r="F79" s="123"/>
      <c r="G79" s="123"/>
      <c r="H79" s="123"/>
      <c r="I79" s="123"/>
      <c r="J79" s="123"/>
      <c r="K79" s="123"/>
      <c r="L79" s="123"/>
      <c r="M79" s="123"/>
      <c r="N79" s="123"/>
      <c r="O79" s="123"/>
      <c r="P79" s="123"/>
      <c r="Q79" s="123"/>
      <c r="R79" s="123"/>
      <c r="S79" s="123"/>
      <c r="T79" s="123"/>
      <c r="U79" s="123"/>
      <c r="V79" s="123"/>
      <c r="W79" s="123"/>
      <c r="X79" s="123"/>
      <c r="Y79" s="123"/>
      <c r="Z79" s="123"/>
      <c r="AA79" s="123"/>
      <c r="AB79" s="123"/>
      <c r="AC79" s="123"/>
      <c r="AD79" s="123"/>
      <c r="AE79" s="123"/>
      <c r="AF79" s="123"/>
      <c r="AG79" s="123"/>
      <c r="AH79" s="123"/>
      <c r="AI79" s="123"/>
      <c r="AJ79" s="123"/>
      <c r="AK79" s="123"/>
      <c r="AL79" s="123"/>
      <c r="AM79" s="123"/>
      <c r="AN79" s="123"/>
      <c r="AO79" s="123"/>
      <c r="AP79" s="123"/>
      <c r="AQ79" s="123"/>
      <c r="AR79" s="123"/>
      <c r="AS79" s="137"/>
      <c r="AT79" s="151"/>
    </row>
    <row r="80" spans="1:46" x14ac:dyDescent="0.25">
      <c r="A80" s="153"/>
      <c r="B80" s="121"/>
      <c r="C80" s="121"/>
      <c r="D80" s="121"/>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3"/>
      <c r="AL80" s="123"/>
      <c r="AM80" s="123"/>
      <c r="AN80" s="123"/>
      <c r="AO80" s="123"/>
      <c r="AP80" s="123"/>
      <c r="AQ80" s="123"/>
      <c r="AR80" s="123"/>
      <c r="AS80" s="137"/>
      <c r="AT80" s="151"/>
    </row>
    <row r="81" spans="1:46" x14ac:dyDescent="0.25">
      <c r="A81" s="154" t="s">
        <v>22</v>
      </c>
      <c r="B81" s="155"/>
      <c r="C81" s="155"/>
      <c r="D81" s="155"/>
      <c r="E81" s="156">
        <f>(E68*('Individual Inputs'!$I$50/'Individual Inputs'!$H$50))</f>
        <v>0</v>
      </c>
      <c r="F81" s="156">
        <f>(F68*('Individual Inputs'!$I$50/'Individual Inputs'!$H$50))</f>
        <v>0</v>
      </c>
      <c r="G81" s="156">
        <f>(G68*('Individual Inputs'!$I$50/'Individual Inputs'!$H$50))</f>
        <v>0</v>
      </c>
      <c r="H81" s="156">
        <f>(H68*('Individual Inputs'!$I$50/'Individual Inputs'!$H$50))</f>
        <v>-9797.0577485380018</v>
      </c>
      <c r="I81" s="156">
        <f>(I68*('Individual Inputs'!$I$50/'Individual Inputs'!$H$50))</f>
        <v>-21442.616959064304</v>
      </c>
      <c r="J81" s="156">
        <f>(J68*('Individual Inputs'!$I$50/'Individual Inputs'!$H$50))</f>
        <v>-32097.907529239808</v>
      </c>
      <c r="K81" s="156">
        <f>(K68*('Individual Inputs'!$I$50/'Individual Inputs'!$H$50))</f>
        <v>-41762.929459064304</v>
      </c>
      <c r="L81" s="156">
        <f>(L68*('Individual Inputs'!$I$50/'Individual Inputs'!$H$50))</f>
        <v>-50437.682748538013</v>
      </c>
      <c r="M81" s="156">
        <f>(M68*('Individual Inputs'!$I$50/'Individual Inputs'!$H$50))</f>
        <v>-58122.167397660814</v>
      </c>
      <c r="N81" s="156">
        <f>(N68*('Individual Inputs'!$I$50/'Individual Inputs'!$H$50))</f>
        <v>-64816.383406432811</v>
      </c>
      <c r="O81" s="156">
        <f>(O68*('Individual Inputs'!$I$50/'Individual Inputs'!$H$50))</f>
        <v>-70520.330774853821</v>
      </c>
      <c r="P81" s="156">
        <f>(P68*('Individual Inputs'!$I$50/'Individual Inputs'!$H$50))</f>
        <v>-75234.009502924018</v>
      </c>
      <c r="Q81" s="156">
        <f>(Q68*('Individual Inputs'!$I$50/'Individual Inputs'!$H$50))</f>
        <v>-78957.419590643316</v>
      </c>
      <c r="R81" s="156">
        <f>(R68*('Individual Inputs'!$I$50/'Individual Inputs'!$H$50))</f>
        <v>-81690.561038011714</v>
      </c>
      <c r="S81" s="156">
        <f>(S68*('Individual Inputs'!$I$50/'Individual Inputs'!$H$50))</f>
        <v>-83433.433845029213</v>
      </c>
      <c r="T81" s="156">
        <f>(T68*('Individual Inputs'!$I$50/'Individual Inputs'!$H$50))</f>
        <v>-84186.038011695811</v>
      </c>
      <c r="U81" s="156">
        <f>(U68*('Individual Inputs'!$I$50/'Individual Inputs'!$H$50))</f>
        <v>-83948.373538011612</v>
      </c>
      <c r="V81" s="156">
        <f>(V68*('Individual Inputs'!$I$50/'Individual Inputs'!$H$50))</f>
        <v>-82720.440423976717</v>
      </c>
      <c r="W81" s="156">
        <f>(W68*('Individual Inputs'!$I$50/'Individual Inputs'!$H$50))</f>
        <v>-80502.238669590617</v>
      </c>
      <c r="X81" s="156">
        <f>(X68*('Individual Inputs'!$I$50/'Individual Inputs'!$H$50))</f>
        <v>-77293.768274853719</v>
      </c>
      <c r="Y81" s="156">
        <f>(Y68*('Individual Inputs'!$I$50/'Individual Inputs'!$H$50))</f>
        <v>-73095.029239766314</v>
      </c>
      <c r="Z81" s="156">
        <f>(Z68*('Individual Inputs'!$I$50/'Individual Inputs'!$H$50))</f>
        <v>-67906.021564327413</v>
      </c>
      <c r="AA81" s="156">
        <f>(AA68*('Individual Inputs'!$I$50/'Individual Inputs'!$H$50))</f>
        <v>-61726.745248537714</v>
      </c>
      <c r="AB81" s="156">
        <f>(AB68*('Individual Inputs'!$I$50/'Individual Inputs'!$H$50))</f>
        <v>-54557.200292398018</v>
      </c>
      <c r="AC81" s="156">
        <f>(AC68*('Individual Inputs'!$I$50/'Individual Inputs'!$H$50))</f>
        <v>-46397.386695907007</v>
      </c>
      <c r="AD81" s="156">
        <f>(AD68*('Individual Inputs'!$I$50/'Individual Inputs'!$H$50))</f>
        <v>-37247.304459063605</v>
      </c>
      <c r="AE81" s="156">
        <f>(AE68*('Individual Inputs'!$I$50/'Individual Inputs'!$H$50))</f>
        <v>-27106.953581871207</v>
      </c>
      <c r="AF81" s="156">
        <f>(AF68*('Individual Inputs'!$I$50/'Individual Inputs'!$H$50))</f>
        <v>0</v>
      </c>
      <c r="AG81" s="156">
        <f>(AG68*('Individual Inputs'!$I$50/'Individual Inputs'!$H$50))</f>
        <v>0</v>
      </c>
      <c r="AH81" s="156">
        <f>(AH68*('Individual Inputs'!$I$50/'Individual Inputs'!$H$50))</f>
        <v>0</v>
      </c>
      <c r="AI81" s="156">
        <f>(AI68*('Individual Inputs'!$I$50/'Individual Inputs'!$H$50))</f>
        <v>0</v>
      </c>
      <c r="AJ81" s="156">
        <f>(AJ68*('Individual Inputs'!$I$50/'Individual Inputs'!$H$50))</f>
        <v>0</v>
      </c>
      <c r="AK81" s="156">
        <f>(AK68*('Individual Inputs'!$I$50/'Individual Inputs'!$H$50))</f>
        <v>0</v>
      </c>
      <c r="AL81" s="156">
        <f>(AL68*('Individual Inputs'!$I$50/'Individual Inputs'!$H$50))</f>
        <v>0</v>
      </c>
      <c r="AM81" s="156">
        <f>(AM68*('Individual Inputs'!$I$50/'Individual Inputs'!$H$50))</f>
        <v>0</v>
      </c>
      <c r="AN81" s="156">
        <f>(AN68*('Individual Inputs'!$I$50/'Individual Inputs'!$H$50))</f>
        <v>0</v>
      </c>
      <c r="AO81" s="156">
        <f>(AO68*('Individual Inputs'!$I$50/'Individual Inputs'!$H$50))</f>
        <v>0</v>
      </c>
      <c r="AP81" s="156">
        <f>(AP68*('Individual Inputs'!$I$50/'Individual Inputs'!$H$50))</f>
        <v>0</v>
      </c>
      <c r="AQ81" s="156">
        <f>(AQ68*('Individual Inputs'!$I$50/'Individual Inputs'!$H$50))</f>
        <v>0</v>
      </c>
      <c r="AR81" s="156">
        <f>(AR68*('Individual Inputs'!$I$50/'Individual Inputs'!$H$50))</f>
        <v>0</v>
      </c>
      <c r="AS81" s="156">
        <f>SUM(E81:AR81)</f>
        <v>-1445000</v>
      </c>
      <c r="AT81" s="151"/>
    </row>
    <row r="82" spans="1:46" x14ac:dyDescent="0.25">
      <c r="A82" s="154" t="s">
        <v>23</v>
      </c>
      <c r="B82" s="155"/>
      <c r="C82" s="155"/>
      <c r="D82" s="155"/>
      <c r="E82" s="156">
        <f>(E69*('Individual Inputs'!$I$51/'Individual Inputs'!$H$51))</f>
        <v>0</v>
      </c>
      <c r="F82" s="156">
        <f>(F69*('Individual Inputs'!$I$51/'Individual Inputs'!$H$51))</f>
        <v>0</v>
      </c>
      <c r="G82" s="156">
        <f>(G69*('Individual Inputs'!$I$51/'Individual Inputs'!$H$51))</f>
        <v>0</v>
      </c>
      <c r="H82" s="156">
        <f>(H69*('Individual Inputs'!$I$51/'Individual Inputs'!$H$51))</f>
        <v>0</v>
      </c>
      <c r="I82" s="156">
        <f>(I69*('Individual Inputs'!$I$51/'Individual Inputs'!$H$51))</f>
        <v>0</v>
      </c>
      <c r="J82" s="156">
        <f>(J69*('Individual Inputs'!$I$51/'Individual Inputs'!$H$51))</f>
        <v>0</v>
      </c>
      <c r="K82" s="156">
        <f>(K69*('Individual Inputs'!$I$51/'Individual Inputs'!$H$51))</f>
        <v>0</v>
      </c>
      <c r="L82" s="156">
        <f>(L69*('Individual Inputs'!$I$51/'Individual Inputs'!$H$51))</f>
        <v>0</v>
      </c>
      <c r="M82" s="156">
        <f>(M69*('Individual Inputs'!$I$51/'Individual Inputs'!$H$51))</f>
        <v>0</v>
      </c>
      <c r="N82" s="156">
        <f>(N69*('Individual Inputs'!$I$51/'Individual Inputs'!$H$51))</f>
        <v>0</v>
      </c>
      <c r="O82" s="156">
        <f>(O69*('Individual Inputs'!$I$51/'Individual Inputs'!$H$51))</f>
        <v>0</v>
      </c>
      <c r="P82" s="156">
        <f>(P69*('Individual Inputs'!$I$51/'Individual Inputs'!$H$51))</f>
        <v>0</v>
      </c>
      <c r="Q82" s="156">
        <f>(Q69*('Individual Inputs'!$I$51/'Individual Inputs'!$H$51))</f>
        <v>0</v>
      </c>
      <c r="R82" s="156">
        <f>(R69*('Individual Inputs'!$I$51/'Individual Inputs'!$H$51))</f>
        <v>0</v>
      </c>
      <c r="S82" s="156">
        <f>(S69*('Individual Inputs'!$I$51/'Individual Inputs'!$H$51))</f>
        <v>0</v>
      </c>
      <c r="T82" s="156">
        <f>(T69*('Individual Inputs'!$I$51/'Individual Inputs'!$H$51))</f>
        <v>0</v>
      </c>
      <c r="U82" s="156">
        <f>(U69*('Individual Inputs'!$I$51/'Individual Inputs'!$H$51))</f>
        <v>0</v>
      </c>
      <c r="V82" s="156">
        <f>(V69*('Individual Inputs'!$I$51/'Individual Inputs'!$H$51))</f>
        <v>0</v>
      </c>
      <c r="W82" s="156">
        <f>(W69*('Individual Inputs'!$I$51/'Individual Inputs'!$H$51))</f>
        <v>0</v>
      </c>
      <c r="X82" s="156">
        <f>(X69*('Individual Inputs'!$I$51/'Individual Inputs'!$H$51))</f>
        <v>0</v>
      </c>
      <c r="Y82" s="156">
        <f>(Y69*('Individual Inputs'!$I$51/'Individual Inputs'!$H$51))</f>
        <v>0</v>
      </c>
      <c r="Z82" s="156">
        <f>(Z69*('Individual Inputs'!$I$51/'Individual Inputs'!$H$51))</f>
        <v>0</v>
      </c>
      <c r="AA82" s="156">
        <f>(AA69*('Individual Inputs'!$I$51/'Individual Inputs'!$H$51))</f>
        <v>0</v>
      </c>
      <c r="AB82" s="156">
        <f>(AB69*('Individual Inputs'!$I$51/'Individual Inputs'!$H$51))</f>
        <v>0</v>
      </c>
      <c r="AC82" s="156">
        <f>(AC69*('Individual Inputs'!$I$51/'Individual Inputs'!$H$51))</f>
        <v>-32051.282051282022</v>
      </c>
      <c r="AD82" s="156">
        <f>(AD69*('Individual Inputs'!$I$51/'Individual Inputs'!$H$51))</f>
        <v>-64102.564102564145</v>
      </c>
      <c r="AE82" s="156">
        <f>(AE69*('Individual Inputs'!$I$51/'Individual Inputs'!$H$51))</f>
        <v>-96153.846153846258</v>
      </c>
      <c r="AF82" s="156">
        <f>(AF69*('Individual Inputs'!$I$51/'Individual Inputs'!$H$51))</f>
        <v>-128205.12820512809</v>
      </c>
      <c r="AG82" s="156">
        <f>(AG69*('Individual Inputs'!$I$51/'Individual Inputs'!$H$51))</f>
        <v>-160256.4102564101</v>
      </c>
      <c r="AH82" s="156">
        <f>(AH69*('Individual Inputs'!$I$51/'Individual Inputs'!$H$51))</f>
        <v>-192307.69230769211</v>
      </c>
      <c r="AI82" s="156">
        <f>(AI69*('Individual Inputs'!$I$51/'Individual Inputs'!$H$51))</f>
        <v>-224358.97435897414</v>
      </c>
      <c r="AJ82" s="156">
        <f>(AJ69*('Individual Inputs'!$I$51/'Individual Inputs'!$H$51))</f>
        <v>-256410.25641025617</v>
      </c>
      <c r="AK82" s="156">
        <f>(AK69*('Individual Inputs'!$I$51/'Individual Inputs'!$H$51))</f>
        <v>-288461.53846153815</v>
      </c>
      <c r="AL82" s="156">
        <f>(AL69*('Individual Inputs'!$I$51/'Individual Inputs'!$H$51))</f>
        <v>-320512.82051282021</v>
      </c>
      <c r="AM82" s="156">
        <f>(AM69*('Individual Inputs'!$I$51/'Individual Inputs'!$H$51))</f>
        <v>-352564.10256410326</v>
      </c>
      <c r="AN82" s="156">
        <f>(AN69*('Individual Inputs'!$I$51/'Individual Inputs'!$H$51))</f>
        <v>-384615.38461538521</v>
      </c>
      <c r="AO82" s="156">
        <f>(AO69*('Individual Inputs'!$I$51/'Individual Inputs'!$H$51))</f>
        <v>0</v>
      </c>
      <c r="AP82" s="156">
        <f>(AP69*('Individual Inputs'!$I$51/'Individual Inputs'!$H$51))</f>
        <v>0</v>
      </c>
      <c r="AQ82" s="156">
        <f>(AQ69*('Individual Inputs'!$I$51/'Individual Inputs'!$H$51))</f>
        <v>0</v>
      </c>
      <c r="AR82" s="156">
        <f>(AR69*('Individual Inputs'!$I$51/'Individual Inputs'!$H$51))</f>
        <v>0</v>
      </c>
      <c r="AS82" s="156">
        <f t="shared" ref="AS82:AS90" si="10">SUM(E82:AR82)</f>
        <v>-2500000</v>
      </c>
      <c r="AT82" s="151"/>
    </row>
    <row r="83" spans="1:46" x14ac:dyDescent="0.25">
      <c r="A83" s="154" t="s">
        <v>24</v>
      </c>
      <c r="B83" s="155"/>
      <c r="C83" s="155"/>
      <c r="D83" s="155"/>
      <c r="E83" s="156">
        <f>(E70*('Individual Inputs'!$I$52/'Individual Inputs'!$H$52))</f>
        <v>0</v>
      </c>
      <c r="F83" s="156">
        <f>(F70*('Individual Inputs'!$I$52/'Individual Inputs'!$H$52))</f>
        <v>0</v>
      </c>
      <c r="G83" s="156">
        <f>(G70*('Individual Inputs'!$I$52/'Individual Inputs'!$H$52))</f>
        <v>0</v>
      </c>
      <c r="H83" s="156">
        <f>(H70*('Individual Inputs'!$I$52/'Individual Inputs'!$H$52))</f>
        <v>-249999.99999999983</v>
      </c>
      <c r="I83" s="156">
        <f>(I70*('Individual Inputs'!$I$52/'Individual Inputs'!$H$52))</f>
        <v>-115166.66666666693</v>
      </c>
      <c r="J83" s="156">
        <f>(J70*('Individual Inputs'!$I$52/'Individual Inputs'!$H$52))</f>
        <v>-115166.66666666693</v>
      </c>
      <c r="K83" s="156">
        <f>(K70*('Individual Inputs'!$I$52/'Individual Inputs'!$H$52))</f>
        <v>-115166.66666666693</v>
      </c>
      <c r="L83" s="156">
        <f>(L70*('Individual Inputs'!$I$52/'Individual Inputs'!$H$52))</f>
        <v>-115166.66666666693</v>
      </c>
      <c r="M83" s="156">
        <f>(M70*('Individual Inputs'!$I$52/'Individual Inputs'!$H$52))</f>
        <v>-115166.66666666693</v>
      </c>
      <c r="N83" s="156">
        <f>(N70*('Individual Inputs'!$I$52/'Individual Inputs'!$H$52))</f>
        <v>-115166.66666666693</v>
      </c>
      <c r="O83" s="156">
        <f>(O70*('Individual Inputs'!$I$52/'Individual Inputs'!$H$52))</f>
        <v>-115166.66666666693</v>
      </c>
      <c r="P83" s="156">
        <f>(P70*('Individual Inputs'!$I$52/'Individual Inputs'!$H$52))</f>
        <v>-115166.66666666693</v>
      </c>
      <c r="Q83" s="156">
        <f>(Q70*('Individual Inputs'!$I$52/'Individual Inputs'!$H$52))</f>
        <v>-115166.66666666693</v>
      </c>
      <c r="R83" s="156">
        <f>(R70*('Individual Inputs'!$I$52/'Individual Inputs'!$H$52))</f>
        <v>-115166.66666666693</v>
      </c>
      <c r="S83" s="156">
        <f>(S70*('Individual Inputs'!$I$52/'Individual Inputs'!$H$52))</f>
        <v>-115166.66666666693</v>
      </c>
      <c r="T83" s="156">
        <f>(T70*('Individual Inputs'!$I$52/'Individual Inputs'!$H$52))</f>
        <v>-115166.66666666693</v>
      </c>
      <c r="U83" s="156">
        <f>(U70*('Individual Inputs'!$I$52/'Individual Inputs'!$H$52))</f>
        <v>0</v>
      </c>
      <c r="V83" s="156">
        <f>(V70*('Individual Inputs'!$I$52/'Individual Inputs'!$H$52))</f>
        <v>0</v>
      </c>
      <c r="W83" s="156">
        <f>(W70*('Individual Inputs'!$I$52/'Individual Inputs'!$H$52))</f>
        <v>0</v>
      </c>
      <c r="X83" s="156">
        <f>(X70*('Individual Inputs'!$I$52/'Individual Inputs'!$H$52))</f>
        <v>0</v>
      </c>
      <c r="Y83" s="156">
        <f>(Y70*('Individual Inputs'!$I$52/'Individual Inputs'!$H$52))</f>
        <v>0</v>
      </c>
      <c r="Z83" s="156">
        <f>(Z70*('Individual Inputs'!$I$52/'Individual Inputs'!$H$52))</f>
        <v>0</v>
      </c>
      <c r="AA83" s="156">
        <f>(AA70*('Individual Inputs'!$I$52/'Individual Inputs'!$H$52))</f>
        <v>0</v>
      </c>
      <c r="AB83" s="156">
        <f>(AB70*('Individual Inputs'!$I$52/'Individual Inputs'!$H$52))</f>
        <v>0</v>
      </c>
      <c r="AC83" s="156">
        <f>(AC70*('Individual Inputs'!$I$52/'Individual Inputs'!$H$52))</f>
        <v>0</v>
      </c>
      <c r="AD83" s="156">
        <f>(AD70*('Individual Inputs'!$I$52/'Individual Inputs'!$H$52))</f>
        <v>0</v>
      </c>
      <c r="AE83" s="156">
        <f>(AE70*('Individual Inputs'!$I$52/'Individual Inputs'!$H$52))</f>
        <v>0</v>
      </c>
      <c r="AF83" s="156">
        <f>(AF70*('Individual Inputs'!$I$52/'Individual Inputs'!$H$52))</f>
        <v>0</v>
      </c>
      <c r="AG83" s="156">
        <f>(AG70*('Individual Inputs'!$I$52/'Individual Inputs'!$H$52))</f>
        <v>0</v>
      </c>
      <c r="AH83" s="156">
        <f>(AH70*('Individual Inputs'!$I$52/'Individual Inputs'!$H$52))</f>
        <v>0</v>
      </c>
      <c r="AI83" s="156">
        <f>(AI70*('Individual Inputs'!$I$52/'Individual Inputs'!$H$52))</f>
        <v>0</v>
      </c>
      <c r="AJ83" s="156">
        <f>(AJ70*('Individual Inputs'!$I$52/'Individual Inputs'!$H$52))</f>
        <v>0</v>
      </c>
      <c r="AK83" s="156">
        <f>(AK70*('Individual Inputs'!$I$52/'Individual Inputs'!$H$52))</f>
        <v>0</v>
      </c>
      <c r="AL83" s="156">
        <f>(AL70*('Individual Inputs'!$I$52/'Individual Inputs'!$H$52))</f>
        <v>0</v>
      </c>
      <c r="AM83" s="156">
        <f>(AM70*('Individual Inputs'!$I$52/'Individual Inputs'!$H$52))</f>
        <v>0</v>
      </c>
      <c r="AN83" s="156">
        <f>(AN70*('Individual Inputs'!$I$52/'Individual Inputs'!$H$52))</f>
        <v>-3599999.9999999977</v>
      </c>
      <c r="AO83" s="156">
        <f>(AO70*('Individual Inputs'!$I$52/'Individual Inputs'!$H$52))</f>
        <v>0</v>
      </c>
      <c r="AP83" s="156">
        <f>(AP70*('Individual Inputs'!$I$52/'Individual Inputs'!$H$52))</f>
        <v>0</v>
      </c>
      <c r="AQ83" s="156">
        <f>(AQ70*('Individual Inputs'!$I$52/'Individual Inputs'!$H$52))</f>
        <v>0</v>
      </c>
      <c r="AR83" s="156">
        <f>(AR70*('Individual Inputs'!$I$52/'Individual Inputs'!$H$52))</f>
        <v>0</v>
      </c>
      <c r="AS83" s="156">
        <f t="shared" si="10"/>
        <v>-5232000.0000000009</v>
      </c>
      <c r="AT83" s="151"/>
    </row>
    <row r="84" spans="1:46" x14ac:dyDescent="0.25">
      <c r="A84" s="154" t="s">
        <v>25</v>
      </c>
      <c r="B84" s="155"/>
      <c r="C84" s="155"/>
      <c r="D84" s="155"/>
      <c r="E84" s="156">
        <f>(E71*('Individual Inputs'!$I$53/'Individual Inputs'!$H$53))</f>
        <v>0</v>
      </c>
      <c r="F84" s="156">
        <f>(F71*('Individual Inputs'!$I$53/'Individual Inputs'!$H$53))</f>
        <v>0</v>
      </c>
      <c r="G84" s="156">
        <f>(G71*('Individual Inputs'!$I$53/'Individual Inputs'!$H$53))</f>
        <v>0</v>
      </c>
      <c r="H84" s="156">
        <f>(H71*('Individual Inputs'!$I$53/'Individual Inputs'!$H$53))</f>
        <v>-300352.70467836235</v>
      </c>
      <c r="I84" s="156">
        <f>(I71*('Individual Inputs'!$I$53/'Individual Inputs'!$H$53))</f>
        <v>-657375.73099415272</v>
      </c>
      <c r="J84" s="156">
        <f>(J71*('Individual Inputs'!$I$53/'Individual Inputs'!$H$53))</f>
        <v>-984039.65643274901</v>
      </c>
      <c r="K84" s="156">
        <f>(K71*('Individual Inputs'!$I$53/'Individual Inputs'!$H$53))</f>
        <v>-1280344.4809941514</v>
      </c>
      <c r="L84" s="156">
        <f>(L71*('Individual Inputs'!$I$53/'Individual Inputs'!$H$53))</f>
        <v>-1546290.2046783615</v>
      </c>
      <c r="M84" s="156">
        <f>(M71*('Individual Inputs'!$I$53/'Individual Inputs'!$H$53))</f>
        <v>-1781876.8274853819</v>
      </c>
      <c r="N84" s="156">
        <f>(N71*('Individual Inputs'!$I$53/'Individual Inputs'!$H$53))</f>
        <v>-1987104.3494152022</v>
      </c>
      <c r="O84" s="156">
        <f>(O71*('Individual Inputs'!$I$53/'Individual Inputs'!$H$53))</f>
        <v>-2161972.7704678322</v>
      </c>
      <c r="P84" s="156">
        <f>(P71*('Individual Inputs'!$I$53/'Individual Inputs'!$H$53))</f>
        <v>-2306482.0906432825</v>
      </c>
      <c r="Q84" s="156">
        <f>(Q71*('Individual Inputs'!$I$53/'Individual Inputs'!$H$53))</f>
        <v>-2420632.3099415228</v>
      </c>
      <c r="R84" s="156">
        <f>(R71*('Individual Inputs'!$I$53/'Individual Inputs'!$H$53))</f>
        <v>-2504423.4283625726</v>
      </c>
      <c r="S84" s="156">
        <f>(S71*('Individual Inputs'!$I$53/'Individual Inputs'!$H$53))</f>
        <v>-2557855.4459064328</v>
      </c>
      <c r="T84" s="156">
        <f>(T71*('Individual Inputs'!$I$53/'Individual Inputs'!$H$53))</f>
        <v>-2580928.3625731026</v>
      </c>
      <c r="U84" s="156">
        <f>(U71*('Individual Inputs'!$I$53/'Individual Inputs'!$H$53))</f>
        <v>-2573642.1783625726</v>
      </c>
      <c r="V84" s="156">
        <f>(V71*('Individual Inputs'!$I$53/'Individual Inputs'!$H$53))</f>
        <v>-2535996.8932748628</v>
      </c>
      <c r="W84" s="156">
        <f>(W71*('Individual Inputs'!$I$53/'Individual Inputs'!$H$53))</f>
        <v>-2467992.507309943</v>
      </c>
      <c r="X84" s="156">
        <f>(X71*('Individual Inputs'!$I$53/'Individual Inputs'!$H$53))</f>
        <v>-2369629.0204678327</v>
      </c>
      <c r="Y84" s="156">
        <f>(Y71*('Individual Inputs'!$I$53/'Individual Inputs'!$H$53))</f>
        <v>-2240906.4327485422</v>
      </c>
      <c r="Z84" s="156">
        <f>(Z71*('Individual Inputs'!$I$53/'Individual Inputs'!$H$53))</f>
        <v>-2081824.7441520423</v>
      </c>
      <c r="AA84" s="156">
        <f>(AA71*('Individual Inputs'!$I$53/'Individual Inputs'!$H$53))</f>
        <v>-1892383.954678362</v>
      </c>
      <c r="AB84" s="156">
        <f>(AB71*('Individual Inputs'!$I$53/'Individual Inputs'!$H$53))</f>
        <v>-1672584.0643274919</v>
      </c>
      <c r="AC84" s="156">
        <f>(AC71*('Individual Inputs'!$I$53/'Individual Inputs'!$H$53))</f>
        <v>-1422425.0730994316</v>
      </c>
      <c r="AD84" s="156">
        <f>(AD71*('Individual Inputs'!$I$53/'Individual Inputs'!$H$53))</f>
        <v>-1141906.9809941312</v>
      </c>
      <c r="AE84" s="156">
        <f>(AE71*('Individual Inputs'!$I$53/'Individual Inputs'!$H$53))</f>
        <v>-831029.78801169293</v>
      </c>
      <c r="AF84" s="156">
        <f>(AF71*('Individual Inputs'!$I$53/'Individual Inputs'!$H$53))</f>
        <v>0</v>
      </c>
      <c r="AG84" s="156">
        <f>(AG71*('Individual Inputs'!$I$53/'Individual Inputs'!$H$53))</f>
        <v>0</v>
      </c>
      <c r="AH84" s="156">
        <f>(AH71*('Individual Inputs'!$I$53/'Individual Inputs'!$H$53))</f>
        <v>0</v>
      </c>
      <c r="AI84" s="156">
        <f>(AI71*('Individual Inputs'!$I$53/'Individual Inputs'!$H$53))</f>
        <v>0</v>
      </c>
      <c r="AJ84" s="156">
        <f>(AJ71*('Individual Inputs'!$I$53/'Individual Inputs'!$H$53))</f>
        <v>0</v>
      </c>
      <c r="AK84" s="156">
        <f>(AK71*('Individual Inputs'!$I$53/'Individual Inputs'!$H$53))</f>
        <v>0</v>
      </c>
      <c r="AL84" s="156">
        <f>(AL71*('Individual Inputs'!$I$53/'Individual Inputs'!$H$53))</f>
        <v>0</v>
      </c>
      <c r="AM84" s="156">
        <f>(AM71*('Individual Inputs'!$I$53/'Individual Inputs'!$H$53))</f>
        <v>0</v>
      </c>
      <c r="AN84" s="156">
        <f>(AN71*('Individual Inputs'!$I$53/'Individual Inputs'!$H$53))</f>
        <v>0</v>
      </c>
      <c r="AO84" s="156">
        <f>(AO71*('Individual Inputs'!$I$53/'Individual Inputs'!$H$53))</f>
        <v>0</v>
      </c>
      <c r="AP84" s="156">
        <f>(AP71*('Individual Inputs'!$I$53/'Individual Inputs'!$H$53))</f>
        <v>0</v>
      </c>
      <c r="AQ84" s="156">
        <f>(AQ71*('Individual Inputs'!$I$53/'Individual Inputs'!$H$53))</f>
        <v>0</v>
      </c>
      <c r="AR84" s="156">
        <f>(AR71*('Individual Inputs'!$I$53/'Individual Inputs'!$H$53))</f>
        <v>0</v>
      </c>
      <c r="AS84" s="156">
        <f t="shared" si="10"/>
        <v>-44300000.000000015</v>
      </c>
      <c r="AT84" s="151"/>
    </row>
    <row r="85" spans="1:46" x14ac:dyDescent="0.25">
      <c r="A85" s="154" t="s">
        <v>26</v>
      </c>
      <c r="B85" s="155"/>
      <c r="C85" s="155"/>
      <c r="D85" s="155"/>
      <c r="E85" s="156">
        <f>(E72*('Individual Inputs'!$I$54/'Individual Inputs'!$H$54))</f>
        <v>0</v>
      </c>
      <c r="F85" s="156">
        <f>(F72*('Individual Inputs'!$I$54/'Individual Inputs'!$H$54))</f>
        <v>0</v>
      </c>
      <c r="G85" s="156">
        <f>(G72*('Individual Inputs'!$I$54/'Individual Inputs'!$H$54))</f>
        <v>0</v>
      </c>
      <c r="H85" s="156">
        <f>(H72*('Individual Inputs'!$I$54/'Individual Inputs'!$H$54))</f>
        <v>-193169.83514254409</v>
      </c>
      <c r="I85" s="156">
        <f>(I72*('Individual Inputs'!$I$54/'Individual Inputs'!$H$54))</f>
        <v>-422786.80899122817</v>
      </c>
      <c r="J85" s="156">
        <f>(J72*('Individual Inputs'!$I$54/'Individual Inputs'!$H$54))</f>
        <v>-632878.52996162325</v>
      </c>
      <c r="K85" s="156">
        <f>(K72*('Individual Inputs'!$I$54/'Individual Inputs'!$H$54))</f>
        <v>-823444.99805372837</v>
      </c>
      <c r="L85" s="156">
        <f>(L72*('Individual Inputs'!$I$54/'Individual Inputs'!$H$54))</f>
        <v>-994486.21326754452</v>
      </c>
      <c r="M85" s="156">
        <f>(M72*('Individual Inputs'!$I$54/'Individual Inputs'!$H$54))</f>
        <v>-1146002.1756030705</v>
      </c>
      <c r="N85" s="156">
        <f>(N72*('Individual Inputs'!$I$54/'Individual Inputs'!$H$54))</f>
        <v>-1277992.8850603104</v>
      </c>
      <c r="O85" s="156">
        <f>(O72*('Individual Inputs'!$I$54/'Individual Inputs'!$H$54))</f>
        <v>-1390458.3416392507</v>
      </c>
      <c r="P85" s="156">
        <f>(P72*('Individual Inputs'!$I$54/'Individual Inputs'!$H$54))</f>
        <v>-1483398.5453399108</v>
      </c>
      <c r="Q85" s="156">
        <f>(Q72*('Individual Inputs'!$I$54/'Individual Inputs'!$H$54))</f>
        <v>-1556813.4961622807</v>
      </c>
      <c r="R85" s="156">
        <f>(R72*('Individual Inputs'!$I$54/'Individual Inputs'!$H$54))</f>
        <v>-1610703.1941063607</v>
      </c>
      <c r="S85" s="156">
        <f>(S72*('Individual Inputs'!$I$54/'Individual Inputs'!$H$54))</f>
        <v>-1645067.6391721508</v>
      </c>
      <c r="T85" s="156">
        <f>(T72*('Individual Inputs'!$I$54/'Individual Inputs'!$H$54))</f>
        <v>-1659906.8313596507</v>
      </c>
      <c r="U85" s="156">
        <f>(U72*('Individual Inputs'!$I$54/'Individual Inputs'!$H$54))</f>
        <v>-1655220.7706688608</v>
      </c>
      <c r="V85" s="156">
        <f>(V72*('Individual Inputs'!$I$54/'Individual Inputs'!$H$54))</f>
        <v>-1631009.4570997807</v>
      </c>
      <c r="W85" s="156">
        <f>(W72*('Individual Inputs'!$I$54/'Individual Inputs'!$H$54))</f>
        <v>-1587272.8906524107</v>
      </c>
      <c r="X85" s="156">
        <f>(X72*('Individual Inputs'!$I$54/'Individual Inputs'!$H$54))</f>
        <v>-1524011.0713267508</v>
      </c>
      <c r="Y85" s="156">
        <f>(Y72*('Individual Inputs'!$I$54/'Individual Inputs'!$H$54))</f>
        <v>-1441223.9991228108</v>
      </c>
      <c r="Z85" s="156">
        <f>(Z72*('Individual Inputs'!$I$54/'Individual Inputs'!$H$54))</f>
        <v>-1338911.6740405706</v>
      </c>
      <c r="AA85" s="156">
        <f>(AA72*('Individual Inputs'!$I$54/'Individual Inputs'!$H$54))</f>
        <v>-1217074.0960800406</v>
      </c>
      <c r="AB85" s="156">
        <f>(AB72*('Individual Inputs'!$I$54/'Individual Inputs'!$H$54))</f>
        <v>-1075711.2652412304</v>
      </c>
      <c r="AC85" s="156">
        <f>(AC72*('Individual Inputs'!$I$54/'Individual Inputs'!$H$54))</f>
        <v>-914823.18152413133</v>
      </c>
      <c r="AD85" s="156">
        <f>(AD72*('Individual Inputs'!$I$54/'Individual Inputs'!$H$54))</f>
        <v>-734409.84492871934</v>
      </c>
      <c r="AE85" s="156">
        <f>(AE72*('Individual Inputs'!$I$54/'Individual Inputs'!$H$54))</f>
        <v>-534471.25545503921</v>
      </c>
      <c r="AF85" s="156">
        <f>(AF72*('Individual Inputs'!$I$54/'Individual Inputs'!$H$54))</f>
        <v>0</v>
      </c>
      <c r="AG85" s="156">
        <f>(AG72*('Individual Inputs'!$I$54/'Individual Inputs'!$H$54))</f>
        <v>0</v>
      </c>
      <c r="AH85" s="156">
        <f>(AH72*('Individual Inputs'!$I$54/'Individual Inputs'!$H$54))</f>
        <v>0</v>
      </c>
      <c r="AI85" s="156">
        <f>(AI72*('Individual Inputs'!$I$54/'Individual Inputs'!$H$54))</f>
        <v>0</v>
      </c>
      <c r="AJ85" s="156">
        <f>(AJ72*('Individual Inputs'!$I$54/'Individual Inputs'!$H$54))</f>
        <v>0</v>
      </c>
      <c r="AK85" s="156">
        <f>(AK72*('Individual Inputs'!$I$54/'Individual Inputs'!$H$54))</f>
        <v>0</v>
      </c>
      <c r="AL85" s="156">
        <f>(AL72*('Individual Inputs'!$I$54/'Individual Inputs'!$H$54))</f>
        <v>0</v>
      </c>
      <c r="AM85" s="156">
        <f>(AM72*('Individual Inputs'!$I$54/'Individual Inputs'!$H$54))</f>
        <v>0</v>
      </c>
      <c r="AN85" s="156">
        <f>(AN72*('Individual Inputs'!$I$54/'Individual Inputs'!$H$54))</f>
        <v>0</v>
      </c>
      <c r="AO85" s="156">
        <f>(AO72*('Individual Inputs'!$I$54/'Individual Inputs'!$H$54))</f>
        <v>0</v>
      </c>
      <c r="AP85" s="156">
        <f>(AP72*('Individual Inputs'!$I$54/'Individual Inputs'!$H$54))</f>
        <v>0</v>
      </c>
      <c r="AQ85" s="156">
        <f>(AQ72*('Individual Inputs'!$I$54/'Individual Inputs'!$H$54))</f>
        <v>0</v>
      </c>
      <c r="AR85" s="156">
        <f>(AR72*('Individual Inputs'!$I$54/'Individual Inputs'!$H$54))</f>
        <v>0</v>
      </c>
      <c r="AS85" s="156">
        <f t="shared" si="10"/>
        <v>-28491249</v>
      </c>
      <c r="AT85" s="151"/>
    </row>
    <row r="86" spans="1:46" x14ac:dyDescent="0.25">
      <c r="A86" s="154" t="s">
        <v>27</v>
      </c>
      <c r="B86" s="155"/>
      <c r="C86" s="155"/>
      <c r="D86" s="155"/>
      <c r="E86" s="156">
        <f>(E73*('Individual Inputs'!$I$55/'Individual Inputs'!$H$55))</f>
        <v>0</v>
      </c>
      <c r="F86" s="156">
        <f>(F73*('Individual Inputs'!$I$55/'Individual Inputs'!$H$55))</f>
        <v>0</v>
      </c>
      <c r="G86" s="156">
        <f>(G73*('Individual Inputs'!$I$55/'Individual Inputs'!$H$55))</f>
        <v>0</v>
      </c>
      <c r="H86" s="156">
        <f>(H73*('Individual Inputs'!$I$55/'Individual Inputs'!$H$55))</f>
        <v>-33798.154239766031</v>
      </c>
      <c r="I86" s="156">
        <f>(I73*('Individual Inputs'!$I$55/'Individual Inputs'!$H$55))</f>
        <v>-73973.318713450368</v>
      </c>
      <c r="J86" s="156">
        <f>(J73*('Individual Inputs'!$I$55/'Individual Inputs'!$H$55))</f>
        <v>-110732.22770467809</v>
      </c>
      <c r="K86" s="156">
        <f>(K73*('Individual Inputs'!$I$55/'Individual Inputs'!$H$55))</f>
        <v>-144074.88121345011</v>
      </c>
      <c r="L86" s="156">
        <f>(L73*('Individual Inputs'!$I$55/'Individual Inputs'!$H$55))</f>
        <v>-174001.27923976615</v>
      </c>
      <c r="M86" s="156">
        <f>(M73*('Individual Inputs'!$I$55/'Individual Inputs'!$H$55))</f>
        <v>-200511.42178362617</v>
      </c>
      <c r="N86" s="156">
        <f>(N73*('Individual Inputs'!$I$55/'Individual Inputs'!$H$55))</f>
        <v>-223605.30884502921</v>
      </c>
      <c r="O86" s="156">
        <f>(O73*('Individual Inputs'!$I$55/'Individual Inputs'!$H$55))</f>
        <v>-243282.94042397619</v>
      </c>
      <c r="P86" s="156">
        <f>(P73*('Individual Inputs'!$I$55/'Individual Inputs'!$H$55))</f>
        <v>-259544.31652046824</v>
      </c>
      <c r="Q86" s="156">
        <f>(Q73*('Individual Inputs'!$I$55/'Individual Inputs'!$H$55))</f>
        <v>-272389.43713450321</v>
      </c>
      <c r="R86" s="156">
        <f>(R73*('Individual Inputs'!$I$55/'Individual Inputs'!$H$55))</f>
        <v>-281818.30226608226</v>
      </c>
      <c r="S86" s="156">
        <f>(S73*('Individual Inputs'!$I$55/'Individual Inputs'!$H$55))</f>
        <v>-287830.91191520425</v>
      </c>
      <c r="T86" s="156">
        <f>(T73*('Individual Inputs'!$I$55/'Individual Inputs'!$H$55))</f>
        <v>-290427.26608187123</v>
      </c>
      <c r="U86" s="156">
        <f>(U73*('Individual Inputs'!$I$55/'Individual Inputs'!$H$55))</f>
        <v>-289607.36476608121</v>
      </c>
      <c r="V86" s="156">
        <f>(V73*('Individual Inputs'!$I$55/'Individual Inputs'!$H$55))</f>
        <v>-285371.20796783722</v>
      </c>
      <c r="W86" s="156">
        <f>(W73*('Individual Inputs'!$I$55/'Individual Inputs'!$H$55))</f>
        <v>-277718.79568713426</v>
      </c>
      <c r="X86" s="156">
        <f>(X73*('Individual Inputs'!$I$55/'Individual Inputs'!$H$55))</f>
        <v>-266650.12792397721</v>
      </c>
      <c r="Y86" s="156">
        <f>(Y73*('Individual Inputs'!$I$55/'Individual Inputs'!$H$55))</f>
        <v>-252165.20467836322</v>
      </c>
      <c r="Z86" s="156">
        <f>(Z73*('Individual Inputs'!$I$55/'Individual Inputs'!$H$55))</f>
        <v>-234264.02595029221</v>
      </c>
      <c r="AA86" s="156">
        <f>(AA73*('Individual Inputs'!$I$55/'Individual Inputs'!$H$55))</f>
        <v>-212946.59173976516</v>
      </c>
      <c r="AB86" s="156">
        <f>(AB73*('Individual Inputs'!$I$55/'Individual Inputs'!$H$55))</f>
        <v>-188212.90204678418</v>
      </c>
      <c r="AC86" s="156">
        <f>(AC73*('Individual Inputs'!$I$55/'Individual Inputs'!$H$55))</f>
        <v>-160062.95687134715</v>
      </c>
      <c r="AD86" s="156">
        <f>(AD73*('Individual Inputs'!$I$55/'Individual Inputs'!$H$55))</f>
        <v>-128496.75621344811</v>
      </c>
      <c r="AE86" s="156">
        <f>(AE73*('Individual Inputs'!$I$55/'Individual Inputs'!$H$55))</f>
        <v>-93514.300073098493</v>
      </c>
      <c r="AF86" s="156">
        <f>(AF73*('Individual Inputs'!$I$55/'Individual Inputs'!$H$55))</f>
        <v>0</v>
      </c>
      <c r="AG86" s="156">
        <f>(AG73*('Individual Inputs'!$I$55/'Individual Inputs'!$H$55))</f>
        <v>0</v>
      </c>
      <c r="AH86" s="156">
        <f>(AH73*('Individual Inputs'!$I$55/'Individual Inputs'!$H$55))</f>
        <v>0</v>
      </c>
      <c r="AI86" s="156">
        <f>(AI73*('Individual Inputs'!$I$55/'Individual Inputs'!$H$55))</f>
        <v>0</v>
      </c>
      <c r="AJ86" s="156">
        <f>(AJ73*('Individual Inputs'!$I$55/'Individual Inputs'!$H$55))</f>
        <v>0</v>
      </c>
      <c r="AK86" s="156">
        <f>(AK73*('Individual Inputs'!$I$55/'Individual Inputs'!$H$55))</f>
        <v>0</v>
      </c>
      <c r="AL86" s="156">
        <f>(AL73*('Individual Inputs'!$I$55/'Individual Inputs'!$H$55))</f>
        <v>0</v>
      </c>
      <c r="AM86" s="156">
        <f>(AM73*('Individual Inputs'!$I$55/'Individual Inputs'!$H$55))</f>
        <v>0</v>
      </c>
      <c r="AN86" s="156">
        <f>(AN73*('Individual Inputs'!$I$55/'Individual Inputs'!$H$55))</f>
        <v>0</v>
      </c>
      <c r="AO86" s="156">
        <f>(AO73*('Individual Inputs'!$I$55/'Individual Inputs'!$H$55))</f>
        <v>0</v>
      </c>
      <c r="AP86" s="156">
        <f>(AP73*('Individual Inputs'!$I$55/'Individual Inputs'!$H$55))</f>
        <v>0</v>
      </c>
      <c r="AQ86" s="156">
        <f>(AQ73*('Individual Inputs'!$I$55/'Individual Inputs'!$H$55))</f>
        <v>0</v>
      </c>
      <c r="AR86" s="156">
        <f>(AR73*('Individual Inputs'!$I$55/'Individual Inputs'!$H$55))</f>
        <v>0</v>
      </c>
      <c r="AS86" s="156">
        <f t="shared" si="10"/>
        <v>-4985000</v>
      </c>
      <c r="AT86" s="151"/>
    </row>
    <row r="87" spans="1:46" x14ac:dyDescent="0.25">
      <c r="A87" s="154" t="s">
        <v>28</v>
      </c>
      <c r="B87" s="155"/>
      <c r="C87" s="155"/>
      <c r="D87" s="155"/>
      <c r="E87" s="156">
        <f>(E74*('Individual Inputs'!$I$56/'Individual Inputs'!$H$56))</f>
        <v>0</v>
      </c>
      <c r="F87" s="156">
        <f>(F74*('Individual Inputs'!$I$56/'Individual Inputs'!$H$56))</f>
        <v>0</v>
      </c>
      <c r="G87" s="156">
        <f>(G74*('Individual Inputs'!$I$56/'Individual Inputs'!$H$56))</f>
        <v>0</v>
      </c>
      <c r="H87" s="156">
        <f>(H74*('Individual Inputs'!$I$56/'Individual Inputs'!$H$56))</f>
        <v>-32679.459064327515</v>
      </c>
      <c r="I87" s="156">
        <f>(I74*('Individual Inputs'!$I$56/'Individual Inputs'!$H$56))</f>
        <v>-71524.853801169622</v>
      </c>
      <c r="J87" s="156">
        <f>(J74*('Individual Inputs'!$I$56/'Individual Inputs'!$H$56))</f>
        <v>-107067.06871345005</v>
      </c>
      <c r="K87" s="156">
        <f>(K74*('Individual Inputs'!$I$56/'Individual Inputs'!$H$56))</f>
        <v>-139306.10380117004</v>
      </c>
      <c r="L87" s="156">
        <f>(L74*('Individual Inputs'!$I$56/'Individual Inputs'!$H$56))</f>
        <v>-168241.95906432709</v>
      </c>
      <c r="M87" s="156">
        <f>(M74*('Individual Inputs'!$I$56/'Individual Inputs'!$H$56))</f>
        <v>-193874.63450292408</v>
      </c>
      <c r="N87" s="156">
        <f>(N74*('Individual Inputs'!$I$56/'Individual Inputs'!$H$56))</f>
        <v>-216204.13011695907</v>
      </c>
      <c r="O87" s="156">
        <f>(O74*('Individual Inputs'!$I$56/'Individual Inputs'!$H$56))</f>
        <v>-235230.4459064331</v>
      </c>
      <c r="P87" s="156">
        <f>(P74*('Individual Inputs'!$I$56/'Individual Inputs'!$H$56))</f>
        <v>-250953.58187134512</v>
      </c>
      <c r="Q87" s="156">
        <f>(Q74*('Individual Inputs'!$I$56/'Individual Inputs'!$H$56))</f>
        <v>-263373.53801169613</v>
      </c>
      <c r="R87" s="156">
        <f>(R74*('Individual Inputs'!$I$56/'Individual Inputs'!$H$56))</f>
        <v>-272490.3143274851</v>
      </c>
      <c r="S87" s="156">
        <f>(S74*('Individual Inputs'!$I$56/'Individual Inputs'!$H$56))</f>
        <v>-278303.91081871314</v>
      </c>
      <c r="T87" s="156">
        <f>(T74*('Individual Inputs'!$I$56/'Individual Inputs'!$H$56))</f>
        <v>-280814.32748538011</v>
      </c>
      <c r="U87" s="156">
        <f>(U74*('Individual Inputs'!$I$56/'Individual Inputs'!$H$56))</f>
        <v>-280021.56432748411</v>
      </c>
      <c r="V87" s="156">
        <f>(V74*('Individual Inputs'!$I$56/'Individual Inputs'!$H$56))</f>
        <v>-275925.62134503014</v>
      </c>
      <c r="W87" s="156">
        <f>(W74*('Individual Inputs'!$I$56/'Individual Inputs'!$H$56))</f>
        <v>-268526.49853801209</v>
      </c>
      <c r="X87" s="156">
        <f>(X74*('Individual Inputs'!$I$56/'Individual Inputs'!$H$56))</f>
        <v>-257824.19590643211</v>
      </c>
      <c r="Y87" s="156">
        <f>(Y74*('Individual Inputs'!$I$56/'Individual Inputs'!$H$56))</f>
        <v>-243818.71345029311</v>
      </c>
      <c r="Z87" s="156">
        <f>(Z74*('Individual Inputs'!$I$56/'Individual Inputs'!$H$56))</f>
        <v>-226510.05116959108</v>
      </c>
      <c r="AA87" s="156">
        <f>(AA74*('Individual Inputs'!$I$56/'Individual Inputs'!$H$56))</f>
        <v>-205898.20906432709</v>
      </c>
      <c r="AB87" s="156">
        <f>(AB74*('Individual Inputs'!$I$56/'Individual Inputs'!$H$56))</f>
        <v>-181983.1871345031</v>
      </c>
      <c r="AC87" s="156">
        <f>(AC74*('Individual Inputs'!$I$56/'Individual Inputs'!$H$56))</f>
        <v>-154764.98538011906</v>
      </c>
      <c r="AD87" s="156">
        <f>(AD74*('Individual Inputs'!$I$56/'Individual Inputs'!$H$56))</f>
        <v>-124243.60380116806</v>
      </c>
      <c r="AE87" s="156">
        <f>(AE74*('Individual Inputs'!$I$56/'Individual Inputs'!$H$56))</f>
        <v>-90419.042397660247</v>
      </c>
      <c r="AF87" s="156">
        <f>(AF74*('Individual Inputs'!$I$56/'Individual Inputs'!$H$56))</f>
        <v>0</v>
      </c>
      <c r="AG87" s="156">
        <f>(AG74*('Individual Inputs'!$I$56/'Individual Inputs'!$H$56))</f>
        <v>0</v>
      </c>
      <c r="AH87" s="156">
        <f>(AH74*('Individual Inputs'!$I$56/'Individual Inputs'!$H$56))</f>
        <v>0</v>
      </c>
      <c r="AI87" s="156">
        <f>(AI74*('Individual Inputs'!$I$56/'Individual Inputs'!$H$56))</f>
        <v>0</v>
      </c>
      <c r="AJ87" s="156">
        <f>(AJ74*('Individual Inputs'!$I$56/'Individual Inputs'!$H$56))</f>
        <v>0</v>
      </c>
      <c r="AK87" s="156">
        <f>(AK74*('Individual Inputs'!$I$56/'Individual Inputs'!$H$56))</f>
        <v>0</v>
      </c>
      <c r="AL87" s="156">
        <f>(AL74*('Individual Inputs'!$I$56/'Individual Inputs'!$H$56))</f>
        <v>0</v>
      </c>
      <c r="AM87" s="156">
        <f>(AM74*('Individual Inputs'!$I$56/'Individual Inputs'!$H$56))</f>
        <v>0</v>
      </c>
      <c r="AN87" s="156">
        <f>(AN74*('Individual Inputs'!$I$56/'Individual Inputs'!$H$56))</f>
        <v>0</v>
      </c>
      <c r="AO87" s="156">
        <f>(AO74*('Individual Inputs'!$I$56/'Individual Inputs'!$H$56))</f>
        <v>0</v>
      </c>
      <c r="AP87" s="156">
        <f>(AP74*('Individual Inputs'!$I$56/'Individual Inputs'!$H$56))</f>
        <v>0</v>
      </c>
      <c r="AQ87" s="156">
        <f>(AQ74*('Individual Inputs'!$I$56/'Individual Inputs'!$H$56))</f>
        <v>0</v>
      </c>
      <c r="AR87" s="156">
        <f>(AR74*('Individual Inputs'!$I$56/'Individual Inputs'!$H$56))</f>
        <v>0</v>
      </c>
      <c r="AS87" s="156">
        <f t="shared" si="10"/>
        <v>-4820000.0000000009</v>
      </c>
      <c r="AT87" s="151"/>
    </row>
    <row r="88" spans="1:46" x14ac:dyDescent="0.25">
      <c r="A88" s="154" t="s">
        <v>29</v>
      </c>
      <c r="B88" s="155"/>
      <c r="C88" s="155"/>
      <c r="D88" s="155"/>
      <c r="E88" s="156">
        <f>(E75*('Individual Inputs'!$I$57/'Individual Inputs'!$H$57))</f>
        <v>0</v>
      </c>
      <c r="F88" s="156">
        <f>(F75*('Individual Inputs'!$I$57/'Individual Inputs'!$H$57))</f>
        <v>0</v>
      </c>
      <c r="G88" s="156">
        <f>(G75*('Individual Inputs'!$I$57/'Individual Inputs'!$H$57))</f>
        <v>0</v>
      </c>
      <c r="H88" s="156">
        <f>(H75*('Individual Inputs'!$I$57/'Individual Inputs'!$H$57))</f>
        <v>-27983.651315789426</v>
      </c>
      <c r="I88" s="156">
        <f>(I75*('Individual Inputs'!$I$57/'Individual Inputs'!$H$57))</f>
        <v>-61247.236842105252</v>
      </c>
      <c r="J88" s="156">
        <f>(J75*('Individual Inputs'!$I$57/'Individual Inputs'!$H$57))</f>
        <v>-91682.286184210592</v>
      </c>
      <c r="K88" s="156">
        <f>(K75*('Individual Inputs'!$I$57/'Individual Inputs'!$H$57))</f>
        <v>-119288.79934210511</v>
      </c>
      <c r="L88" s="156">
        <f>(L75*('Individual Inputs'!$I$57/'Individual Inputs'!$H$57))</f>
        <v>-144066.77631578912</v>
      </c>
      <c r="M88" s="156">
        <f>(M75*('Individual Inputs'!$I$57/'Individual Inputs'!$H$57))</f>
        <v>-166016.21710526315</v>
      </c>
      <c r="N88" s="156">
        <f>(N75*('Individual Inputs'!$I$57/'Individual Inputs'!$H$57))</f>
        <v>-185137.12171052617</v>
      </c>
      <c r="O88" s="156">
        <f>(O75*('Individual Inputs'!$I$57/'Individual Inputs'!$H$57))</f>
        <v>-201429.49013157916</v>
      </c>
      <c r="P88" s="156">
        <f>(P75*('Individual Inputs'!$I$57/'Individual Inputs'!$H$57))</f>
        <v>-214893.32236842121</v>
      </c>
      <c r="Q88" s="156">
        <f>(Q75*('Individual Inputs'!$I$57/'Individual Inputs'!$H$57))</f>
        <v>-225528.61842105319</v>
      </c>
      <c r="R88" s="156">
        <f>(R75*('Individual Inputs'!$I$57/'Individual Inputs'!$H$57))</f>
        <v>-233335.37828947321</v>
      </c>
      <c r="S88" s="156">
        <f>(S75*('Individual Inputs'!$I$57/'Individual Inputs'!$H$57))</f>
        <v>-238313.60197368421</v>
      </c>
      <c r="T88" s="156">
        <f>(T75*('Individual Inputs'!$I$57/'Individual Inputs'!$H$57))</f>
        <v>-240463.28947368421</v>
      </c>
      <c r="U88" s="156">
        <f>(U75*('Individual Inputs'!$I$57/'Individual Inputs'!$H$57))</f>
        <v>-239784.44078947321</v>
      </c>
      <c r="V88" s="156">
        <f>(V75*('Individual Inputs'!$I$57/'Individual Inputs'!$H$57))</f>
        <v>-236277.05592105319</v>
      </c>
      <c r="W88" s="156">
        <f>(W75*('Individual Inputs'!$I$57/'Individual Inputs'!$H$57))</f>
        <v>-229941.13486842121</v>
      </c>
      <c r="X88" s="156">
        <f>(X75*('Individual Inputs'!$I$57/'Individual Inputs'!$H$57))</f>
        <v>-220776.67763157919</v>
      </c>
      <c r="Y88" s="156">
        <f>(Y75*('Individual Inputs'!$I$57/'Individual Inputs'!$H$57))</f>
        <v>-208783.68421052617</v>
      </c>
      <c r="Z88" s="156">
        <f>(Z75*('Individual Inputs'!$I$57/'Individual Inputs'!$H$57))</f>
        <v>-193962.15460526317</v>
      </c>
      <c r="AA88" s="156">
        <f>(AA75*('Individual Inputs'!$I$57/'Individual Inputs'!$H$57))</f>
        <v>-176312.08881578915</v>
      </c>
      <c r="AB88" s="156">
        <f>(AB75*('Individual Inputs'!$I$57/'Individual Inputs'!$H$57))</f>
        <v>-155833.48684210615</v>
      </c>
      <c r="AC88" s="156">
        <f>(AC75*('Individual Inputs'!$I$57/'Individual Inputs'!$H$57))</f>
        <v>-132526.34868421211</v>
      </c>
      <c r="AD88" s="156">
        <f>(AD75*('Individual Inputs'!$I$57/'Individual Inputs'!$H$57))</f>
        <v>-106390.67434210308</v>
      </c>
      <c r="AE88" s="156">
        <f>(AE75*('Individual Inputs'!$I$57/'Individual Inputs'!$H$57))</f>
        <v>-77426.463815789277</v>
      </c>
      <c r="AF88" s="156">
        <f>(AF75*('Individual Inputs'!$I$57/'Individual Inputs'!$H$57))</f>
        <v>0</v>
      </c>
      <c r="AG88" s="156">
        <f>(AG75*('Individual Inputs'!$I$57/'Individual Inputs'!$H$57))</f>
        <v>0</v>
      </c>
      <c r="AH88" s="156">
        <f>(AH75*('Individual Inputs'!$I$57/'Individual Inputs'!$H$57))</f>
        <v>0</v>
      </c>
      <c r="AI88" s="156">
        <f>(AI75*('Individual Inputs'!$I$57/'Individual Inputs'!$H$57))</f>
        <v>0</v>
      </c>
      <c r="AJ88" s="156">
        <f>(AJ75*('Individual Inputs'!$I$57/'Individual Inputs'!$H$57))</f>
        <v>0</v>
      </c>
      <c r="AK88" s="156">
        <f>(AK75*('Individual Inputs'!$I$57/'Individual Inputs'!$H$57))</f>
        <v>0</v>
      </c>
      <c r="AL88" s="156">
        <f>(AL75*('Individual Inputs'!$I$57/'Individual Inputs'!$H$57))</f>
        <v>0</v>
      </c>
      <c r="AM88" s="156">
        <f>(AM75*('Individual Inputs'!$I$57/'Individual Inputs'!$H$57))</f>
        <v>0</v>
      </c>
      <c r="AN88" s="156">
        <f>(AN75*('Individual Inputs'!$I$57/'Individual Inputs'!$H$57))</f>
        <v>0</v>
      </c>
      <c r="AO88" s="156">
        <f>(AO75*('Individual Inputs'!$I$57/'Individual Inputs'!$H$57))</f>
        <v>0</v>
      </c>
      <c r="AP88" s="156">
        <f>(AP75*('Individual Inputs'!$I$57/'Individual Inputs'!$H$57))</f>
        <v>0</v>
      </c>
      <c r="AQ88" s="156">
        <f>(AQ75*('Individual Inputs'!$I$57/'Individual Inputs'!$H$57))</f>
        <v>0</v>
      </c>
      <c r="AR88" s="156">
        <f>(AR75*('Individual Inputs'!$I$57/'Individual Inputs'!$H$57))</f>
        <v>0</v>
      </c>
      <c r="AS88" s="156">
        <f t="shared" si="10"/>
        <v>-4127400.0000000005</v>
      </c>
      <c r="AT88" s="151"/>
    </row>
    <row r="89" spans="1:46" x14ac:dyDescent="0.25">
      <c r="A89" s="154" t="s">
        <v>30</v>
      </c>
      <c r="B89" s="155"/>
      <c r="C89" s="155"/>
      <c r="D89" s="155"/>
      <c r="E89" s="156">
        <f>(E76*('Individual Inputs'!$I$58/'Individual Inputs'!$H$58))</f>
        <v>0</v>
      </c>
      <c r="F89" s="156">
        <f>(F76*('Individual Inputs'!$I$58/'Individual Inputs'!$H$58))</f>
        <v>0</v>
      </c>
      <c r="G89" s="156">
        <f>(G76*('Individual Inputs'!$I$58/'Individual Inputs'!$H$58))</f>
        <v>0</v>
      </c>
      <c r="H89" s="156">
        <f>(H76*('Individual Inputs'!$I$58/'Individual Inputs'!$H$58))</f>
        <v>-783235</v>
      </c>
      <c r="I89" s="156">
        <f>(I76*('Individual Inputs'!$I$58/'Individual Inputs'!$H$58))</f>
        <v>0</v>
      </c>
      <c r="J89" s="156">
        <f>(J76*('Individual Inputs'!$I$58/'Individual Inputs'!$H$58))</f>
        <v>0</v>
      </c>
      <c r="K89" s="156">
        <f>(K76*('Individual Inputs'!$I$58/'Individual Inputs'!$H$58))</f>
        <v>0</v>
      </c>
      <c r="L89" s="156">
        <f>(L76*('Individual Inputs'!$I$58/'Individual Inputs'!$H$58))</f>
        <v>0</v>
      </c>
      <c r="M89" s="156">
        <f>(M76*('Individual Inputs'!$I$58/'Individual Inputs'!$H$58))</f>
        <v>0</v>
      </c>
      <c r="N89" s="156">
        <f>(N76*('Individual Inputs'!$I$58/'Individual Inputs'!$H$58))</f>
        <v>0</v>
      </c>
      <c r="O89" s="156">
        <f>(O76*('Individual Inputs'!$I$58/'Individual Inputs'!$H$58))</f>
        <v>0</v>
      </c>
      <c r="P89" s="156">
        <f>(P76*('Individual Inputs'!$I$58/'Individual Inputs'!$H$58))</f>
        <v>0</v>
      </c>
      <c r="Q89" s="156">
        <f>(Q76*('Individual Inputs'!$I$58/'Individual Inputs'!$H$58))</f>
        <v>0</v>
      </c>
      <c r="R89" s="156">
        <f>(R76*('Individual Inputs'!$I$58/'Individual Inputs'!$H$58))</f>
        <v>0</v>
      </c>
      <c r="S89" s="156">
        <f>(S76*('Individual Inputs'!$I$58/'Individual Inputs'!$H$58))</f>
        <v>0</v>
      </c>
      <c r="T89" s="156">
        <f>(T76*('Individual Inputs'!$I$58/'Individual Inputs'!$H$58))</f>
        <v>0</v>
      </c>
      <c r="U89" s="156">
        <f>(U76*('Individual Inputs'!$I$58/'Individual Inputs'!$H$58))</f>
        <v>0</v>
      </c>
      <c r="V89" s="156">
        <f>(V76*('Individual Inputs'!$I$58/'Individual Inputs'!$H$58))</f>
        <v>0</v>
      </c>
      <c r="W89" s="156">
        <f>(W76*('Individual Inputs'!$I$58/'Individual Inputs'!$H$58))</f>
        <v>0</v>
      </c>
      <c r="X89" s="156">
        <f>(X76*('Individual Inputs'!$I$58/'Individual Inputs'!$H$58))</f>
        <v>0</v>
      </c>
      <c r="Y89" s="156">
        <f>(Y76*('Individual Inputs'!$I$58/'Individual Inputs'!$H$58))</f>
        <v>0</v>
      </c>
      <c r="Z89" s="156">
        <f>(Z76*('Individual Inputs'!$I$58/'Individual Inputs'!$H$58))</f>
        <v>0</v>
      </c>
      <c r="AA89" s="156">
        <f>(AA76*('Individual Inputs'!$I$58/'Individual Inputs'!$H$58))</f>
        <v>0</v>
      </c>
      <c r="AB89" s="156">
        <f>(AB76*('Individual Inputs'!$I$58/'Individual Inputs'!$H$58))</f>
        <v>0</v>
      </c>
      <c r="AC89" s="156">
        <f>(AC76*('Individual Inputs'!$I$58/'Individual Inputs'!$H$58))</f>
        <v>0</v>
      </c>
      <c r="AD89" s="156">
        <f>(AD76*('Individual Inputs'!$I$58/'Individual Inputs'!$H$58))</f>
        <v>0</v>
      </c>
      <c r="AE89" s="156">
        <f>(AE76*('Individual Inputs'!$I$58/'Individual Inputs'!$H$58))</f>
        <v>0</v>
      </c>
      <c r="AF89" s="156">
        <f>(AF76*('Individual Inputs'!$I$58/'Individual Inputs'!$H$58))</f>
        <v>0</v>
      </c>
      <c r="AG89" s="156">
        <f>(AG76*('Individual Inputs'!$I$58/'Individual Inputs'!$H$58))</f>
        <v>0</v>
      </c>
      <c r="AH89" s="156">
        <f>(AH76*('Individual Inputs'!$I$58/'Individual Inputs'!$H$58))</f>
        <v>0</v>
      </c>
      <c r="AI89" s="156">
        <f>(AI76*('Individual Inputs'!$I$58/'Individual Inputs'!$H$58))</f>
        <v>0</v>
      </c>
      <c r="AJ89" s="156">
        <f>(AJ76*('Individual Inputs'!$I$58/'Individual Inputs'!$H$58))</f>
        <v>0</v>
      </c>
      <c r="AK89" s="156">
        <f>(AK76*('Individual Inputs'!$I$58/'Individual Inputs'!$H$58))</f>
        <v>0</v>
      </c>
      <c r="AL89" s="156">
        <f>(AL76*('Individual Inputs'!$I$58/'Individual Inputs'!$H$58))</f>
        <v>0</v>
      </c>
      <c r="AM89" s="156">
        <f>(AM76*('Individual Inputs'!$I$58/'Individual Inputs'!$H$58))</f>
        <v>0</v>
      </c>
      <c r="AN89" s="156">
        <f>(AN76*('Individual Inputs'!$I$58/'Individual Inputs'!$H$58))</f>
        <v>0</v>
      </c>
      <c r="AO89" s="156">
        <f>(AO76*('Individual Inputs'!$I$58/'Individual Inputs'!$H$58))</f>
        <v>0</v>
      </c>
      <c r="AP89" s="156">
        <f>(AP76*('Individual Inputs'!$I$58/'Individual Inputs'!$H$58))</f>
        <v>0</v>
      </c>
      <c r="AQ89" s="156">
        <f>(AQ76*('Individual Inputs'!$I$58/'Individual Inputs'!$H$58))</f>
        <v>0</v>
      </c>
      <c r="AR89" s="156">
        <f>(AR76*('Individual Inputs'!$I$58/'Individual Inputs'!$H$58))</f>
        <v>0</v>
      </c>
      <c r="AS89" s="156">
        <f t="shared" si="10"/>
        <v>-783235</v>
      </c>
      <c r="AT89" s="151"/>
    </row>
    <row r="90" spans="1:46" x14ac:dyDescent="0.25">
      <c r="A90" s="157" t="s">
        <v>31</v>
      </c>
      <c r="B90" s="158"/>
      <c r="C90" s="158"/>
      <c r="D90" s="158"/>
      <c r="E90" s="159">
        <f>(SUM(E81:E89)*'Individual Inputs'!$I$47)</f>
        <v>0</v>
      </c>
      <c r="F90" s="159">
        <f>(SUM(F81:F89)*'Individual Inputs'!$I$47)</f>
        <v>0</v>
      </c>
      <c r="G90" s="159">
        <f>(SUM(G81:G89)*'Individual Inputs'!$I$47)</f>
        <v>0</v>
      </c>
      <c r="H90" s="159">
        <f>(SUM(H81:H89)*'Individual Inputs'!$I$47)</f>
        <v>-81550.79310946638</v>
      </c>
      <c r="I90" s="159">
        <f>(SUM(I81:I89)*'Individual Inputs'!$I$47)</f>
        <v>-71175.861648391859</v>
      </c>
      <c r="J90" s="159">
        <f>(SUM(J81:J89)*'Individual Inputs'!$I$47)</f>
        <v>-103683.21715963091</v>
      </c>
      <c r="K90" s="159">
        <f>(SUM(K81:K89)*'Individual Inputs'!$I$47)</f>
        <v>-133169.44297651679</v>
      </c>
      <c r="L90" s="159">
        <f>(SUM(L81:L89)*'Individual Inputs'!$I$47)</f>
        <v>-159634.5390990497</v>
      </c>
      <c r="M90" s="159">
        <f>(SUM(M81:M89)*'Individual Inputs'!$I$47)</f>
        <v>-183078.50552722966</v>
      </c>
      <c r="N90" s="159">
        <f>(SUM(N81:N89)*'Individual Inputs'!$I$47)</f>
        <v>-203501.34226105636</v>
      </c>
      <c r="O90" s="159">
        <f>(SUM(O81:O89)*'Individual Inputs'!$I$47)</f>
        <v>-220903.04930052964</v>
      </c>
      <c r="P90" s="159">
        <f>(SUM(P81:P89)*'Individual Inputs'!$I$47)</f>
        <v>-235283.62664565095</v>
      </c>
      <c r="Q90" s="159">
        <f>(SUM(Q81:Q89)*'Individual Inputs'!$I$47)</f>
        <v>-246643.07429641834</v>
      </c>
      <c r="R90" s="159">
        <f>(SUM(R81:R89)*'Individual Inputs'!$I$47)</f>
        <v>-254981.39225283265</v>
      </c>
      <c r="S90" s="159">
        <f>(SUM(S81:S89)*'Individual Inputs'!$I$47)</f>
        <v>-260298.5805148941</v>
      </c>
      <c r="T90" s="159">
        <f>(SUM(T81:T89)*'Individual Inputs'!$I$47)</f>
        <v>-262594.63908260263</v>
      </c>
      <c r="U90" s="159">
        <f>(SUM(U81:U89)*'Individual Inputs'!$I$47)</f>
        <v>-256111.23462262415</v>
      </c>
      <c r="V90" s="159">
        <f>(SUM(V81:V89)*'Individual Inputs'!$I$47)</f>
        <v>-252365.03380162708</v>
      </c>
      <c r="W90" s="159">
        <f>(SUM(W81:W89)*'Individual Inputs'!$I$47)</f>
        <v>-245597.70328627562</v>
      </c>
      <c r="X90" s="159">
        <f>(SUM(X81:X89)*'Individual Inputs'!$I$47)</f>
        <v>-235809.24307657132</v>
      </c>
      <c r="Y90" s="159">
        <f>(SUM(Y81:Y89)*'Individual Inputs'!$I$47)</f>
        <v>-222999.65317251507</v>
      </c>
      <c r="Z90" s="159">
        <f>(SUM(Z81:Z89)*'Individual Inputs'!$I$47)</f>
        <v>-207168.93357410433</v>
      </c>
      <c r="AA90" s="159">
        <f>(SUM(AA81:AA89)*'Individual Inputs'!$I$47)</f>
        <v>-188317.08428134111</v>
      </c>
      <c r="AB90" s="159">
        <f>(SUM(AB81:AB89)*'Individual Inputs'!$I$47)</f>
        <v>-166444.10529422571</v>
      </c>
      <c r="AC90" s="159">
        <f>(SUM(AC81:AC89)*'Individual Inputs'!$I$47)</f>
        <v>-143152.56071532154</v>
      </c>
      <c r="AD90" s="159">
        <f>(SUM(AD81:AD89)*'Individual Inputs'!$I$47)</f>
        <v>-116839.88644205988</v>
      </c>
      <c r="AE90" s="159">
        <f>(SUM(AE81:AE89)*'Individual Inputs'!$I$47)</f>
        <v>-87506.082474449882</v>
      </c>
      <c r="AF90" s="159">
        <f>(SUM(AF81:AF89)*'Individual Inputs'!$I$47)</f>
        <v>-6410.2564102564047</v>
      </c>
      <c r="AG90" s="159">
        <f>(SUM(AG81:AG89)*'Individual Inputs'!$I$47)</f>
        <v>-8012.8205128205054</v>
      </c>
      <c r="AH90" s="159">
        <f>(SUM(AH81:AH89)*'Individual Inputs'!$I$47)</f>
        <v>-9615.3846153846061</v>
      </c>
      <c r="AI90" s="159">
        <f>(SUM(AI81:AI89)*'Individual Inputs'!$I$47)</f>
        <v>-11217.948717948708</v>
      </c>
      <c r="AJ90" s="159">
        <f>(SUM(AJ81:AJ89)*'Individual Inputs'!$I$47)</f>
        <v>-12820.512820512809</v>
      </c>
      <c r="AK90" s="159">
        <f>(SUM(AK81:AK89)*'Individual Inputs'!$I$47)</f>
        <v>-14423.076923076907</v>
      </c>
      <c r="AL90" s="159">
        <f>(SUM(AL81:AL89)*'Individual Inputs'!$I$47)</f>
        <v>-16025.641025641011</v>
      </c>
      <c r="AM90" s="159">
        <f>(SUM(AM81:AM89)*'Individual Inputs'!$I$47)</f>
        <v>-17628.205128205165</v>
      </c>
      <c r="AN90" s="159">
        <f>(SUM(AN81:AN89)*'Individual Inputs'!$I$47)</f>
        <v>-199230.76923076916</v>
      </c>
      <c r="AO90" s="159">
        <f>(SUM(AO81:AO89)*'Individual Inputs'!$I$47)</f>
        <v>0</v>
      </c>
      <c r="AP90" s="159">
        <f>(SUM(AP81:AP89)*'Individual Inputs'!$I$47)</f>
        <v>0</v>
      </c>
      <c r="AQ90" s="159">
        <f>(SUM(AQ81:AQ89)*'Individual Inputs'!$I$47)</f>
        <v>0</v>
      </c>
      <c r="AR90" s="159">
        <f>(SUM(AR81:AR89)*'Individual Inputs'!$I$47)</f>
        <v>0</v>
      </c>
      <c r="AS90" s="156">
        <f t="shared" si="10"/>
        <v>-4834194.2000000011</v>
      </c>
      <c r="AT90" s="160"/>
    </row>
    <row r="91" spans="1:46" x14ac:dyDescent="0.25">
      <c r="A91" s="133" t="s">
        <v>93</v>
      </c>
      <c r="B91" s="133"/>
      <c r="C91" s="133"/>
      <c r="D91" s="133"/>
      <c r="E91" s="134">
        <f>SUM(E81:E90)</f>
        <v>0</v>
      </c>
      <c r="F91" s="134">
        <f t="shared" ref="F91:AS91" si="11">SUM(F81:F90)</f>
        <v>0</v>
      </c>
      <c r="G91" s="134">
        <f t="shared" si="11"/>
        <v>0</v>
      </c>
      <c r="H91" s="134">
        <f t="shared" si="11"/>
        <v>-1712566.6552987937</v>
      </c>
      <c r="I91" s="134">
        <f t="shared" si="11"/>
        <v>-1494693.0946162292</v>
      </c>
      <c r="J91" s="134">
        <f t="shared" si="11"/>
        <v>-2177347.5603522486</v>
      </c>
      <c r="K91" s="134">
        <f t="shared" si="11"/>
        <v>-2796558.3025068524</v>
      </c>
      <c r="L91" s="134">
        <f t="shared" si="11"/>
        <v>-3352325.3210800434</v>
      </c>
      <c r="M91" s="134">
        <f t="shared" si="11"/>
        <v>-3844648.6160718226</v>
      </c>
      <c r="N91" s="134">
        <f t="shared" si="11"/>
        <v>-4273528.1874821829</v>
      </c>
      <c r="O91" s="134">
        <f t="shared" si="11"/>
        <v>-4638964.0353111224</v>
      </c>
      <c r="P91" s="134">
        <f t="shared" si="11"/>
        <v>-4940956.1595586697</v>
      </c>
      <c r="Q91" s="134">
        <f t="shared" si="11"/>
        <v>-5179504.5602247855</v>
      </c>
      <c r="R91" s="134">
        <f t="shared" si="11"/>
        <v>-5354609.2373094857</v>
      </c>
      <c r="S91" s="134">
        <f t="shared" si="11"/>
        <v>-5466270.1908127759</v>
      </c>
      <c r="T91" s="134">
        <f t="shared" si="11"/>
        <v>-5514487.4207346542</v>
      </c>
      <c r="U91" s="134">
        <f t="shared" si="11"/>
        <v>-5378335.9270751067</v>
      </c>
      <c r="V91" s="134">
        <f t="shared" si="11"/>
        <v>-5299665.7098341687</v>
      </c>
      <c r="W91" s="134">
        <f t="shared" si="11"/>
        <v>-5157551.7690117871</v>
      </c>
      <c r="X91" s="134">
        <f t="shared" si="11"/>
        <v>-4951994.1046079975</v>
      </c>
      <c r="Y91" s="134">
        <f t="shared" si="11"/>
        <v>-4682992.7166228164</v>
      </c>
      <c r="Z91" s="134">
        <f t="shared" si="11"/>
        <v>-4350547.6050561909</v>
      </c>
      <c r="AA91" s="134">
        <f t="shared" si="11"/>
        <v>-3954658.7699081632</v>
      </c>
      <c r="AB91" s="134">
        <f t="shared" si="11"/>
        <v>-3495326.2111787396</v>
      </c>
      <c r="AC91" s="134">
        <f t="shared" si="11"/>
        <v>-3006203.7750217519</v>
      </c>
      <c r="AD91" s="134">
        <f t="shared" si="11"/>
        <v>-2453637.6152832573</v>
      </c>
      <c r="AE91" s="134">
        <f t="shared" si="11"/>
        <v>-1837627.7319634473</v>
      </c>
      <c r="AF91" s="134">
        <f t="shared" si="11"/>
        <v>-134615.38461538448</v>
      </c>
      <c r="AG91" s="134">
        <f t="shared" si="11"/>
        <v>-168269.23076923061</v>
      </c>
      <c r="AH91" s="134">
        <f t="shared" si="11"/>
        <v>-201923.0769230767</v>
      </c>
      <c r="AI91" s="134">
        <f t="shared" si="11"/>
        <v>-235576.92307692286</v>
      </c>
      <c r="AJ91" s="134">
        <f t="shared" si="11"/>
        <v>-269230.76923076896</v>
      </c>
      <c r="AK91" s="134">
        <f t="shared" si="11"/>
        <v>-302884.61538461503</v>
      </c>
      <c r="AL91" s="134">
        <f t="shared" si="11"/>
        <v>-336538.46153846121</v>
      </c>
      <c r="AM91" s="134">
        <f t="shared" si="11"/>
        <v>-370192.30769230844</v>
      </c>
      <c r="AN91" s="134">
        <f t="shared" si="11"/>
        <v>-4183846.1538461521</v>
      </c>
      <c r="AO91" s="134">
        <f t="shared" si="11"/>
        <v>0</v>
      </c>
      <c r="AP91" s="134">
        <f t="shared" si="11"/>
        <v>0</v>
      </c>
      <c r="AQ91" s="134">
        <f t="shared" si="11"/>
        <v>0</v>
      </c>
      <c r="AR91" s="134">
        <f t="shared" si="11"/>
        <v>0</v>
      </c>
      <c r="AS91" s="134">
        <f t="shared" si="11"/>
        <v>-101518078.20000002</v>
      </c>
      <c r="AT91" s="134">
        <f>AS91</f>
        <v>-101518078.20000002</v>
      </c>
    </row>
    <row r="92" spans="1:46" x14ac:dyDescent="0.25">
      <c r="A92" s="121"/>
      <c r="B92" s="121"/>
      <c r="C92" s="121"/>
      <c r="D92" s="121"/>
      <c r="E92" s="123"/>
      <c r="F92" s="123"/>
      <c r="G92" s="123"/>
      <c r="H92" s="123"/>
      <c r="I92" s="123"/>
      <c r="J92" s="123"/>
      <c r="K92" s="123"/>
      <c r="L92" s="123"/>
      <c r="M92" s="123"/>
      <c r="N92" s="123"/>
      <c r="O92" s="123"/>
      <c r="P92" s="123"/>
      <c r="Q92" s="123"/>
      <c r="R92" s="123"/>
      <c r="S92" s="123"/>
      <c r="T92" s="123"/>
      <c r="U92" s="123"/>
      <c r="V92" s="123"/>
      <c r="W92" s="123"/>
      <c r="X92" s="123"/>
      <c r="Y92" s="123"/>
      <c r="Z92" s="123"/>
      <c r="AA92" s="123"/>
      <c r="AB92" s="123"/>
      <c r="AC92" s="123"/>
      <c r="AD92" s="123"/>
      <c r="AE92" s="123"/>
      <c r="AF92" s="123"/>
      <c r="AG92" s="123"/>
      <c r="AH92" s="123"/>
      <c r="AI92" s="123"/>
      <c r="AJ92" s="123"/>
      <c r="AK92" s="123"/>
      <c r="AL92" s="123"/>
      <c r="AM92" s="123"/>
      <c r="AN92" s="123"/>
      <c r="AO92" s="123"/>
      <c r="AP92" s="123"/>
      <c r="AQ92" s="123"/>
      <c r="AR92" s="123"/>
      <c r="AS92" s="137"/>
    </row>
    <row r="93" spans="1:46" x14ac:dyDescent="0.25">
      <c r="A93" s="121"/>
      <c r="B93" s="121"/>
      <c r="C93" s="121"/>
      <c r="D93" s="121"/>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E93" s="123"/>
      <c r="AF93" s="123"/>
      <c r="AG93" s="123"/>
      <c r="AH93" s="123"/>
      <c r="AI93" s="123"/>
      <c r="AJ93" s="123"/>
      <c r="AK93" s="123"/>
      <c r="AL93" s="123"/>
      <c r="AM93" s="123"/>
      <c r="AN93" s="123"/>
      <c r="AO93" s="123"/>
      <c r="AP93" s="123"/>
      <c r="AQ93" s="123"/>
      <c r="AR93" s="123"/>
      <c r="AS93" s="137"/>
    </row>
    <row r="94" spans="1:46" x14ac:dyDescent="0.25">
      <c r="A94" s="121"/>
      <c r="B94" s="121"/>
      <c r="C94" s="121"/>
      <c r="D94" s="121"/>
      <c r="E94" s="123"/>
      <c r="F94" s="123"/>
      <c r="G94" s="123"/>
      <c r="H94" s="123"/>
      <c r="I94" s="123"/>
      <c r="J94" s="123"/>
      <c r="K94" s="123"/>
      <c r="L94" s="123"/>
      <c r="M94" s="123"/>
      <c r="N94" s="123"/>
      <c r="O94" s="123"/>
      <c r="P94" s="123"/>
      <c r="Q94" s="123"/>
      <c r="R94" s="123"/>
      <c r="S94" s="123"/>
      <c r="T94" s="123"/>
      <c r="U94" s="123"/>
      <c r="V94" s="123"/>
      <c r="W94" s="123"/>
      <c r="X94" s="123"/>
      <c r="Y94" s="123"/>
      <c r="Z94" s="123"/>
      <c r="AA94" s="123"/>
      <c r="AB94" s="123"/>
      <c r="AC94" s="123"/>
      <c r="AD94" s="123"/>
      <c r="AE94" s="123"/>
      <c r="AF94" s="123"/>
      <c r="AG94" s="123"/>
      <c r="AH94" s="123"/>
      <c r="AI94" s="123"/>
      <c r="AJ94" s="123"/>
      <c r="AK94" s="123"/>
      <c r="AL94" s="123"/>
      <c r="AM94" s="123"/>
      <c r="AN94" s="123"/>
      <c r="AO94" s="123"/>
      <c r="AP94" s="123"/>
      <c r="AQ94" s="123"/>
      <c r="AR94" s="123"/>
      <c r="AS94" s="137"/>
    </row>
    <row r="95" spans="1:46" x14ac:dyDescent="0.25">
      <c r="A95" s="136"/>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c r="AG95" s="120"/>
      <c r="AH95" s="120"/>
      <c r="AI95" s="120"/>
      <c r="AJ95" s="120"/>
      <c r="AK95" s="120"/>
      <c r="AL95" s="120"/>
      <c r="AM95" s="120"/>
      <c r="AN95" s="120"/>
      <c r="AO95" s="120"/>
      <c r="AP95" s="120"/>
      <c r="AQ95" s="120"/>
      <c r="AR95" s="120"/>
      <c r="AS95" s="137"/>
    </row>
    <row r="96" spans="1:46" x14ac:dyDescent="0.25">
      <c r="A96" s="127" t="s">
        <v>32</v>
      </c>
      <c r="B96" s="127"/>
      <c r="C96" s="127"/>
      <c r="D96" s="127"/>
      <c r="E96" s="128">
        <v>0</v>
      </c>
      <c r="F96" s="128">
        <v>0</v>
      </c>
      <c r="G96" s="128">
        <v>0</v>
      </c>
      <c r="H96" s="128">
        <v>0</v>
      </c>
      <c r="I96" s="128">
        <v>0</v>
      </c>
      <c r="J96" s="128">
        <v>0</v>
      </c>
      <c r="K96" s="128">
        <v>0</v>
      </c>
      <c r="L96" s="128">
        <v>0</v>
      </c>
      <c r="M96" s="128">
        <v>0</v>
      </c>
      <c r="N96" s="128">
        <v>-682032.32795321604</v>
      </c>
      <c r="O96" s="128">
        <v>-1586724.9721637443</v>
      </c>
      <c r="P96" s="128">
        <v>-2361712.5777777783</v>
      </c>
      <c r="Q96" s="128">
        <v>-3006995.1447953228</v>
      </c>
      <c r="R96" s="128">
        <v>-3522572.6732163765</v>
      </c>
      <c r="S96" s="128">
        <v>-3908445.1630409379</v>
      </c>
      <c r="T96" s="128">
        <v>-4164612.6142690126</v>
      </c>
      <c r="U96" s="128">
        <v>-4291075.0269005783</v>
      </c>
      <c r="V96" s="128">
        <v>-4287832.4009356834</v>
      </c>
      <c r="W96" s="128">
        <v>-4154884.7363742627</v>
      </c>
      <c r="X96" s="128">
        <v>-3892232.0332163796</v>
      </c>
      <c r="Y96" s="128">
        <v>-3499874.2914619818</v>
      </c>
      <c r="Z96" s="128">
        <v>-2977811.5111111253</v>
      </c>
      <c r="AA96" s="128">
        <v>-2326043.6921637505</v>
      </c>
      <c r="AB96" s="128">
        <v>-1544570.8346198648</v>
      </c>
      <c r="AC96" s="128">
        <v>0</v>
      </c>
      <c r="AD96" s="128">
        <v>0</v>
      </c>
      <c r="AE96" s="128">
        <v>0</v>
      </c>
      <c r="AF96" s="128">
        <v>0</v>
      </c>
      <c r="AG96" s="128">
        <v>0</v>
      </c>
      <c r="AH96" s="128">
        <v>0</v>
      </c>
      <c r="AI96" s="128">
        <v>0</v>
      </c>
      <c r="AJ96" s="128">
        <v>0</v>
      </c>
      <c r="AK96" s="128">
        <v>0</v>
      </c>
      <c r="AL96" s="128">
        <v>0</v>
      </c>
      <c r="AM96" s="128">
        <v>0</v>
      </c>
      <c r="AN96" s="128">
        <v>0</v>
      </c>
      <c r="AO96" s="128">
        <v>0</v>
      </c>
      <c r="AP96" s="128">
        <v>0</v>
      </c>
      <c r="AQ96" s="128">
        <v>0</v>
      </c>
      <c r="AR96" s="128">
        <v>0</v>
      </c>
      <c r="AS96" s="129">
        <f t="shared" si="1"/>
        <v>-46207420.000000015</v>
      </c>
    </row>
    <row r="97" spans="1:46" x14ac:dyDescent="0.25">
      <c r="A97" s="127" t="s">
        <v>33</v>
      </c>
      <c r="B97" s="127"/>
      <c r="C97" s="127"/>
      <c r="D97" s="127"/>
      <c r="E97" s="128">
        <v>0</v>
      </c>
      <c r="F97" s="128">
        <v>0</v>
      </c>
      <c r="G97" s="128">
        <v>0</v>
      </c>
      <c r="H97" s="128">
        <v>0</v>
      </c>
      <c r="I97" s="128">
        <v>0</v>
      </c>
      <c r="J97" s="128">
        <v>0</v>
      </c>
      <c r="K97" s="128">
        <v>0</v>
      </c>
      <c r="L97" s="128">
        <v>0</v>
      </c>
      <c r="M97" s="128">
        <v>0</v>
      </c>
      <c r="N97" s="128">
        <v>-13640.64655906432</v>
      </c>
      <c r="O97" s="128">
        <v>-31734.499443274886</v>
      </c>
      <c r="P97" s="128">
        <v>-47234.251555555566</v>
      </c>
      <c r="Q97" s="128">
        <v>-60139.90289590646</v>
      </c>
      <c r="R97" s="128">
        <v>-70451.453464327526</v>
      </c>
      <c r="S97" s="128">
        <v>-78168.903260818755</v>
      </c>
      <c r="T97" s="128">
        <v>-83292.252285380251</v>
      </c>
      <c r="U97" s="128">
        <v>-85821.500538011562</v>
      </c>
      <c r="V97" s="128">
        <v>-85756.648018713677</v>
      </c>
      <c r="W97" s="128">
        <v>-83097.694727485257</v>
      </c>
      <c r="X97" s="128">
        <v>-77844.640664327599</v>
      </c>
      <c r="Y97" s="128">
        <v>-69997.485829239638</v>
      </c>
      <c r="Z97" s="128">
        <v>-59556.230222222512</v>
      </c>
      <c r="AA97" s="128">
        <v>-46520.873843275011</v>
      </c>
      <c r="AB97" s="128">
        <v>-30891.416692397295</v>
      </c>
      <c r="AC97" s="128">
        <v>0</v>
      </c>
      <c r="AD97" s="128">
        <v>0</v>
      </c>
      <c r="AE97" s="128">
        <v>0</v>
      </c>
      <c r="AF97" s="128">
        <v>0</v>
      </c>
      <c r="AG97" s="128">
        <v>0</v>
      </c>
      <c r="AH97" s="128">
        <v>0</v>
      </c>
      <c r="AI97" s="128">
        <v>0</v>
      </c>
      <c r="AJ97" s="128">
        <v>0</v>
      </c>
      <c r="AK97" s="128">
        <v>0</v>
      </c>
      <c r="AL97" s="128">
        <v>0</v>
      </c>
      <c r="AM97" s="128">
        <v>0</v>
      </c>
      <c r="AN97" s="128">
        <v>0</v>
      </c>
      <c r="AO97" s="128">
        <v>0</v>
      </c>
      <c r="AP97" s="128">
        <v>0</v>
      </c>
      <c r="AQ97" s="128">
        <v>0</v>
      </c>
      <c r="AR97" s="128">
        <v>0</v>
      </c>
      <c r="AS97" s="129">
        <f t="shared" si="1"/>
        <v>-924148.40000000037</v>
      </c>
    </row>
    <row r="98" spans="1:46" x14ac:dyDescent="0.25">
      <c r="A98" s="138" t="s">
        <v>93</v>
      </c>
      <c r="B98" s="138"/>
      <c r="C98" s="138"/>
      <c r="D98" s="138"/>
      <c r="E98" s="139"/>
      <c r="F98" s="139"/>
      <c r="G98" s="139"/>
      <c r="H98" s="139"/>
      <c r="I98" s="139"/>
      <c r="J98" s="139"/>
      <c r="K98" s="139"/>
      <c r="L98" s="139"/>
      <c r="M98" s="139"/>
      <c r="N98" s="139">
        <f>SUM(N96:N97)</f>
        <v>-695672.97451228031</v>
      </c>
      <c r="O98" s="139">
        <f t="shared" ref="O98:AS98" si="12">SUM(O96:O97)</f>
        <v>-1618459.4716070192</v>
      </c>
      <c r="P98" s="139">
        <f t="shared" si="12"/>
        <v>-2408946.8293333338</v>
      </c>
      <c r="Q98" s="139">
        <f t="shared" si="12"/>
        <v>-3067135.0476912293</v>
      </c>
      <c r="R98" s="139">
        <f t="shared" si="12"/>
        <v>-3593024.1266807038</v>
      </c>
      <c r="S98" s="139">
        <f t="shared" si="12"/>
        <v>-3986614.0663017565</v>
      </c>
      <c r="T98" s="139">
        <f t="shared" si="12"/>
        <v>-4247904.8665543925</v>
      </c>
      <c r="U98" s="139">
        <f t="shared" si="12"/>
        <v>-4376896.5274385903</v>
      </c>
      <c r="V98" s="139">
        <f t="shared" si="12"/>
        <v>-4373589.0489543974</v>
      </c>
      <c r="W98" s="139">
        <f t="shared" si="12"/>
        <v>-4237982.4311017478</v>
      </c>
      <c r="X98" s="139">
        <f t="shared" si="12"/>
        <v>-3970076.673880707</v>
      </c>
      <c r="Y98" s="139">
        <f t="shared" si="12"/>
        <v>-3569871.7772912215</v>
      </c>
      <c r="Z98" s="139">
        <f t="shared" si="12"/>
        <v>-3037367.7413333477</v>
      </c>
      <c r="AA98" s="139">
        <f t="shared" si="12"/>
        <v>-2372564.5660070255</v>
      </c>
      <c r="AB98" s="139">
        <f t="shared" si="12"/>
        <v>-1575462.2513122621</v>
      </c>
      <c r="AC98" s="139">
        <f t="shared" si="12"/>
        <v>0</v>
      </c>
      <c r="AD98" s="139">
        <f t="shared" si="12"/>
        <v>0</v>
      </c>
      <c r="AE98" s="139">
        <f t="shared" si="12"/>
        <v>0</v>
      </c>
      <c r="AF98" s="139">
        <f t="shared" si="12"/>
        <v>0</v>
      </c>
      <c r="AG98" s="139">
        <f t="shared" si="12"/>
        <v>0</v>
      </c>
      <c r="AH98" s="139">
        <f t="shared" si="12"/>
        <v>0</v>
      </c>
      <c r="AI98" s="139">
        <f t="shared" si="12"/>
        <v>0</v>
      </c>
      <c r="AJ98" s="139">
        <f t="shared" si="12"/>
        <v>0</v>
      </c>
      <c r="AK98" s="139">
        <f t="shared" si="12"/>
        <v>0</v>
      </c>
      <c r="AL98" s="139">
        <f t="shared" si="12"/>
        <v>0</v>
      </c>
      <c r="AM98" s="139">
        <f t="shared" si="12"/>
        <v>0</v>
      </c>
      <c r="AN98" s="139">
        <f t="shared" si="12"/>
        <v>0</v>
      </c>
      <c r="AO98" s="139">
        <f t="shared" si="12"/>
        <v>0</v>
      </c>
      <c r="AP98" s="139">
        <f t="shared" si="12"/>
        <v>0</v>
      </c>
      <c r="AQ98" s="139">
        <f t="shared" si="12"/>
        <v>0</v>
      </c>
      <c r="AR98" s="139">
        <f t="shared" si="12"/>
        <v>0</v>
      </c>
      <c r="AS98" s="139">
        <f t="shared" si="12"/>
        <v>-47131568.400000013</v>
      </c>
    </row>
    <row r="99" spans="1:46" x14ac:dyDescent="0.25">
      <c r="A99" s="161" t="s">
        <v>94</v>
      </c>
      <c r="B99" s="162"/>
      <c r="C99" s="162"/>
      <c r="D99" s="162"/>
      <c r="E99" s="162">
        <f>(E96*'Individual Inputs'!$I$42/'Individual Inputs'!$H$42)*(1+'Individual Inputs'!$I$48)</f>
        <v>0</v>
      </c>
      <c r="F99" s="162">
        <f>(F96*'Individual Inputs'!$I$42/'Individual Inputs'!$H$42)*(1+'Individual Inputs'!$I$48)</f>
        <v>0</v>
      </c>
      <c r="G99" s="162">
        <f>(G96*'Individual Inputs'!$I$42/'Individual Inputs'!$H$42)*(1+'Individual Inputs'!$I$48)</f>
        <v>0</v>
      </c>
      <c r="H99" s="162">
        <f>(H96*'Individual Inputs'!$I$42/'Individual Inputs'!$H$42)*(1+'Individual Inputs'!$I$48)</f>
        <v>0</v>
      </c>
      <c r="I99" s="162">
        <f>(I96*'Individual Inputs'!$I$42/'Individual Inputs'!$H$42)*(1+'Individual Inputs'!$I$48)</f>
        <v>0</v>
      </c>
      <c r="J99" s="162">
        <f>(J96*'Individual Inputs'!$I$42/'Individual Inputs'!$H$42)*(1+'Individual Inputs'!$I$48)</f>
        <v>0</v>
      </c>
      <c r="K99" s="162">
        <f>(K96*'Individual Inputs'!$I$42/'Individual Inputs'!$H$42)*(1+'Individual Inputs'!$I$48)</f>
        <v>0</v>
      </c>
      <c r="L99" s="162">
        <f>(L96*'Individual Inputs'!$I$42/'Individual Inputs'!$H$42)*(1+'Individual Inputs'!$I$48)</f>
        <v>0</v>
      </c>
      <c r="M99" s="162">
        <f>(M96*'Individual Inputs'!$I$42/'Individual Inputs'!$H$42)*(1+'Individual Inputs'!$I$48)</f>
        <v>0</v>
      </c>
      <c r="N99" s="162">
        <f>(N96*'Individual Inputs'!$I$42/'Individual Inputs'!$H$42)*(1+'Individual Inputs'!$I$48)</f>
        <v>-695672.9745122802</v>
      </c>
      <c r="O99" s="162">
        <f>(O96*'Individual Inputs'!$I$42/'Individual Inputs'!$H$42)*(1+'Individual Inputs'!$I$48)</f>
        <v>-1618459.4716070192</v>
      </c>
      <c r="P99" s="162">
        <f>(P96*'Individual Inputs'!$I$42/'Individual Inputs'!$H$42)*(1+'Individual Inputs'!$I$48)</f>
        <v>-2408946.8293333338</v>
      </c>
      <c r="Q99" s="162">
        <f>(Q96*'Individual Inputs'!$I$42/'Individual Inputs'!$H$42)*(1+'Individual Inputs'!$I$48)</f>
        <v>-3067135.0476912293</v>
      </c>
      <c r="R99" s="162">
        <f>(R96*'Individual Inputs'!$I$42/'Individual Inputs'!$H$42)*(1+'Individual Inputs'!$I$48)</f>
        <v>-3593024.1266807038</v>
      </c>
      <c r="S99" s="162">
        <f>(S96*'Individual Inputs'!$I$42/'Individual Inputs'!$H$42)*(1+'Individual Inputs'!$I$48)</f>
        <v>-3986614.0663017565</v>
      </c>
      <c r="T99" s="162">
        <f>(T96*'Individual Inputs'!$I$42/'Individual Inputs'!$H$42)*(1+'Individual Inputs'!$I$48)</f>
        <v>-4247904.8665543925</v>
      </c>
      <c r="U99" s="162">
        <f>(U96*'Individual Inputs'!$I$42/'Individual Inputs'!$H$42)*(1+'Individual Inputs'!$I$48)</f>
        <v>-4376896.5274385903</v>
      </c>
      <c r="V99" s="162">
        <f>(V96*'Individual Inputs'!$I$42/'Individual Inputs'!$H$42)*(1+'Individual Inputs'!$I$48)</f>
        <v>-4373589.0489543974</v>
      </c>
      <c r="W99" s="162">
        <f>(W96*'Individual Inputs'!$I$42/'Individual Inputs'!$H$42)*(1+'Individual Inputs'!$I$48)</f>
        <v>-4237982.4311017478</v>
      </c>
      <c r="X99" s="162">
        <f>(X96*'Individual Inputs'!$I$42/'Individual Inputs'!$H$42)*(1+'Individual Inputs'!$I$48)</f>
        <v>-3970076.6738807065</v>
      </c>
      <c r="Y99" s="162">
        <f>(Y96*'Individual Inputs'!$I$42/'Individual Inputs'!$H$42)*(1+'Individual Inputs'!$I$48)</f>
        <v>-3569871.7772912215</v>
      </c>
      <c r="Z99" s="162">
        <f>(Z96*'Individual Inputs'!$I$42/'Individual Inputs'!$H$42)*(1+'Individual Inputs'!$I$48)</f>
        <v>-3037367.7413333473</v>
      </c>
      <c r="AA99" s="162">
        <f>(AA96*'Individual Inputs'!$I$42/'Individual Inputs'!$H$42)*(1+'Individual Inputs'!$I$48)</f>
        <v>-2372564.5660070255</v>
      </c>
      <c r="AB99" s="162">
        <f>(AB96*'Individual Inputs'!$I$42/'Individual Inputs'!$H$42)*(1+'Individual Inputs'!$I$48)</f>
        <v>-1575462.2513122621</v>
      </c>
      <c r="AC99" s="162">
        <f>(AC96*'Individual Inputs'!$I$42/'Individual Inputs'!$H$42)*(1+'Individual Inputs'!$I$48)</f>
        <v>0</v>
      </c>
      <c r="AD99" s="162">
        <f>(AD96*'Individual Inputs'!$I$42/'Individual Inputs'!$H$42)*(1+'Individual Inputs'!$I$48)</f>
        <v>0</v>
      </c>
      <c r="AE99" s="162">
        <f>(AE96*'Individual Inputs'!$I$42/'Individual Inputs'!$H$42)*(1+'Individual Inputs'!$I$48)</f>
        <v>0</v>
      </c>
      <c r="AF99" s="162">
        <f>(AF96*'Individual Inputs'!$I$42/'Individual Inputs'!$H$42)*(1+'Individual Inputs'!$I$48)</f>
        <v>0</v>
      </c>
      <c r="AG99" s="162">
        <f>(AG96*'Individual Inputs'!$I$42/'Individual Inputs'!$H$42)*(1+'Individual Inputs'!$I$48)</f>
        <v>0</v>
      </c>
      <c r="AH99" s="162">
        <f>(AH96*'Individual Inputs'!$I$42/'Individual Inputs'!$H$42)*(1+'Individual Inputs'!$I$48)</f>
        <v>0</v>
      </c>
      <c r="AI99" s="162">
        <f>(AI96*'Individual Inputs'!$I$42/'Individual Inputs'!$H$42)*(1+'Individual Inputs'!$I$48)</f>
        <v>0</v>
      </c>
      <c r="AJ99" s="162">
        <f>(AJ96*'Individual Inputs'!$I$42/'Individual Inputs'!$H$42)*(1+'Individual Inputs'!$I$48)</f>
        <v>0</v>
      </c>
      <c r="AK99" s="162">
        <f>(AK96*'Individual Inputs'!$I$42/'Individual Inputs'!$H$42)*(1+'Individual Inputs'!$I$48)</f>
        <v>0</v>
      </c>
      <c r="AL99" s="162">
        <f>(AL96*'Individual Inputs'!$I$42/'Individual Inputs'!$H$42)*(1+'Individual Inputs'!$I$48)</f>
        <v>0</v>
      </c>
      <c r="AM99" s="162">
        <f>(AM96*'Individual Inputs'!$I$42/'Individual Inputs'!$H$42)*(1+'Individual Inputs'!$I$48)</f>
        <v>0</v>
      </c>
      <c r="AN99" s="162">
        <f>(AN96*'Individual Inputs'!$I$42/'Individual Inputs'!$H$42)*(1+'Individual Inputs'!$I$48)</f>
        <v>0</v>
      </c>
      <c r="AO99" s="162">
        <f>(AO96*'Individual Inputs'!$I$42/'Individual Inputs'!$H$42)*(1+'Individual Inputs'!$I$48)</f>
        <v>0</v>
      </c>
      <c r="AP99" s="162">
        <f>(AP96*'Individual Inputs'!$I$42/'Individual Inputs'!$H$42)*(1+'Individual Inputs'!$I$48)</f>
        <v>0</v>
      </c>
      <c r="AQ99" s="162">
        <f>(AQ96*'Individual Inputs'!$I$42/'Individual Inputs'!$H$42)*(1+'Individual Inputs'!$I$48)</f>
        <v>0</v>
      </c>
      <c r="AR99" s="162">
        <f>(AR96*'Individual Inputs'!$I$42/'Individual Inputs'!$H$42)*(1+'Individual Inputs'!$I$48)</f>
        <v>0</v>
      </c>
      <c r="AS99" s="163"/>
      <c r="AT99" s="135">
        <f>SUM(F99:AR99)</f>
        <v>-47131568.400000013</v>
      </c>
    </row>
    <row r="100" spans="1:46" x14ac:dyDescent="0.25">
      <c r="A100" s="136"/>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c r="AD100" s="120"/>
      <c r="AE100" s="120"/>
      <c r="AF100" s="120"/>
      <c r="AG100" s="120"/>
      <c r="AH100" s="120"/>
      <c r="AI100" s="120"/>
      <c r="AJ100" s="120"/>
      <c r="AK100" s="120"/>
      <c r="AL100" s="120"/>
      <c r="AM100" s="120"/>
      <c r="AN100" s="120"/>
      <c r="AO100" s="120"/>
      <c r="AP100" s="120"/>
      <c r="AQ100" s="120"/>
      <c r="AR100" s="120"/>
      <c r="AS100" s="120"/>
    </row>
    <row r="101" spans="1:46" x14ac:dyDescent="0.25">
      <c r="A101" s="127" t="s">
        <v>34</v>
      </c>
      <c r="B101" s="127"/>
      <c r="C101" s="127"/>
      <c r="D101" s="127"/>
      <c r="E101" s="128">
        <v>0</v>
      </c>
      <c r="F101" s="128">
        <v>0</v>
      </c>
      <c r="G101" s="128">
        <v>0</v>
      </c>
      <c r="H101" s="128">
        <v>0</v>
      </c>
      <c r="I101" s="128">
        <v>0</v>
      </c>
      <c r="J101" s="128">
        <v>0</v>
      </c>
      <c r="K101" s="128">
        <v>0</v>
      </c>
      <c r="L101" s="128">
        <v>0</v>
      </c>
      <c r="M101" s="128">
        <v>0</v>
      </c>
      <c r="N101" s="128">
        <v>0</v>
      </c>
      <c r="O101" s="128">
        <v>0</v>
      </c>
      <c r="P101" s="128">
        <v>0</v>
      </c>
      <c r="Q101" s="128">
        <v>0</v>
      </c>
      <c r="R101" s="128">
        <v>0</v>
      </c>
      <c r="S101" s="128">
        <v>0</v>
      </c>
      <c r="T101" s="128">
        <v>-303753.56142178352</v>
      </c>
      <c r="U101" s="128">
        <v>-718173.0442068713</v>
      </c>
      <c r="V101" s="128">
        <v>-1055562.8833516079</v>
      </c>
      <c r="W101" s="128">
        <v>-1315923.0788559939</v>
      </c>
      <c r="X101" s="128">
        <v>-1499253.6307200296</v>
      </c>
      <c r="Y101" s="128">
        <v>-1605554.5389437126</v>
      </c>
      <c r="Z101" s="128">
        <v>-1634825.803527046</v>
      </c>
      <c r="AA101" s="128">
        <v>-1587067.4244700298</v>
      </c>
      <c r="AB101" s="128">
        <v>-1462279.4017726611</v>
      </c>
      <c r="AC101" s="128">
        <v>-1260461.7354349382</v>
      </c>
      <c r="AD101" s="128">
        <v>-981614.42545687966</v>
      </c>
      <c r="AE101" s="128">
        <v>-625737.47183844261</v>
      </c>
      <c r="AF101" s="128">
        <v>0</v>
      </c>
      <c r="AG101" s="128">
        <v>0</v>
      </c>
      <c r="AH101" s="128">
        <v>0</v>
      </c>
      <c r="AI101" s="128">
        <v>0</v>
      </c>
      <c r="AJ101" s="128">
        <v>0</v>
      </c>
      <c r="AK101" s="128">
        <v>0</v>
      </c>
      <c r="AL101" s="128">
        <v>0</v>
      </c>
      <c r="AM101" s="128">
        <v>0</v>
      </c>
      <c r="AN101" s="128">
        <v>0</v>
      </c>
      <c r="AO101" s="128">
        <v>0</v>
      </c>
      <c r="AP101" s="128">
        <v>0</v>
      </c>
      <c r="AQ101" s="128">
        <v>0</v>
      </c>
      <c r="AR101" s="128">
        <v>0</v>
      </c>
      <c r="AS101" s="129">
        <f t="shared" si="1"/>
        <v>-14050206.999999996</v>
      </c>
    </row>
    <row r="102" spans="1:46" x14ac:dyDescent="0.25">
      <c r="A102" s="127" t="s">
        <v>33</v>
      </c>
      <c r="B102" s="127"/>
      <c r="C102" s="127"/>
      <c r="D102" s="127"/>
      <c r="E102" s="128">
        <v>0</v>
      </c>
      <c r="F102" s="128">
        <v>0</v>
      </c>
      <c r="G102" s="128">
        <v>0</v>
      </c>
      <c r="H102" s="128">
        <v>0</v>
      </c>
      <c r="I102" s="128">
        <v>0</v>
      </c>
      <c r="J102" s="128">
        <v>0</v>
      </c>
      <c r="K102" s="128">
        <v>0</v>
      </c>
      <c r="L102" s="128">
        <v>0</v>
      </c>
      <c r="M102" s="128">
        <v>0</v>
      </c>
      <c r="N102" s="128">
        <v>0</v>
      </c>
      <c r="O102" s="128">
        <v>0</v>
      </c>
      <c r="P102" s="128">
        <v>0</v>
      </c>
      <c r="Q102" s="128">
        <v>0</v>
      </c>
      <c r="R102" s="128">
        <v>0</v>
      </c>
      <c r="S102" s="128">
        <v>0</v>
      </c>
      <c r="T102" s="128">
        <v>-6075.0712284356705</v>
      </c>
      <c r="U102" s="128">
        <v>-14363.460884137427</v>
      </c>
      <c r="V102" s="128">
        <v>-21111.257667032158</v>
      </c>
      <c r="W102" s="128">
        <v>-26318.461577119881</v>
      </c>
      <c r="X102" s="128">
        <v>-29985.072614400593</v>
      </c>
      <c r="Y102" s="128">
        <v>-32111.090778874252</v>
      </c>
      <c r="Z102" s="128">
        <v>-32696.516070540922</v>
      </c>
      <c r="AA102" s="128">
        <v>-31741.348489400596</v>
      </c>
      <c r="AB102" s="128">
        <v>-29245.588035453224</v>
      </c>
      <c r="AC102" s="128">
        <v>-25209.234708698765</v>
      </c>
      <c r="AD102" s="128">
        <v>-19632.288509137594</v>
      </c>
      <c r="AE102" s="128">
        <v>-12514.749436768852</v>
      </c>
      <c r="AF102" s="128">
        <v>0</v>
      </c>
      <c r="AG102" s="128">
        <v>0</v>
      </c>
      <c r="AH102" s="128">
        <v>0</v>
      </c>
      <c r="AI102" s="128">
        <v>0</v>
      </c>
      <c r="AJ102" s="128">
        <v>0</v>
      </c>
      <c r="AK102" s="128">
        <v>0</v>
      </c>
      <c r="AL102" s="128">
        <v>0</v>
      </c>
      <c r="AM102" s="128">
        <v>0</v>
      </c>
      <c r="AN102" s="128">
        <v>0</v>
      </c>
      <c r="AO102" s="128">
        <v>0</v>
      </c>
      <c r="AP102" s="128">
        <v>0</v>
      </c>
      <c r="AQ102" s="128">
        <v>0</v>
      </c>
      <c r="AR102" s="128">
        <v>0</v>
      </c>
      <c r="AS102" s="129">
        <f t="shared" si="1"/>
        <v>-281004.13999999996</v>
      </c>
    </row>
    <row r="103" spans="1:46" x14ac:dyDescent="0.25">
      <c r="A103" s="138" t="s">
        <v>93</v>
      </c>
      <c r="B103" s="138"/>
      <c r="C103" s="138"/>
      <c r="D103" s="138"/>
      <c r="E103" s="139">
        <f t="shared" ref="E103" si="13">SUM(E101:E102)</f>
        <v>0</v>
      </c>
      <c r="F103" s="139">
        <f t="shared" ref="F103" si="14">SUM(F101:F102)</f>
        <v>0</v>
      </c>
      <c r="G103" s="139">
        <f t="shared" ref="G103" si="15">SUM(G101:G102)</f>
        <v>0</v>
      </c>
      <c r="H103" s="139">
        <f t="shared" ref="H103" si="16">SUM(H101:H102)</f>
        <v>0</v>
      </c>
      <c r="I103" s="139">
        <f t="shared" ref="I103" si="17">SUM(I101:I102)</f>
        <v>0</v>
      </c>
      <c r="J103" s="139">
        <f t="shared" ref="J103" si="18">SUM(J101:J102)</f>
        <v>0</v>
      </c>
      <c r="K103" s="139">
        <f t="shared" ref="K103" si="19">SUM(K101:K102)</f>
        <v>0</v>
      </c>
      <c r="L103" s="139">
        <f t="shared" ref="L103" si="20">SUM(L101:L102)</f>
        <v>0</v>
      </c>
      <c r="M103" s="139">
        <f t="shared" ref="M103" si="21">SUM(M101:M102)</f>
        <v>0</v>
      </c>
      <c r="N103" s="139">
        <f t="shared" ref="N103" si="22">SUM(N101:N102)</f>
        <v>0</v>
      </c>
      <c r="O103" s="139">
        <f t="shared" ref="O103" si="23">SUM(O101:O102)</f>
        <v>0</v>
      </c>
      <c r="P103" s="139">
        <f t="shared" ref="P103" si="24">SUM(P101:P102)</f>
        <v>0</v>
      </c>
      <c r="Q103" s="139">
        <f t="shared" ref="Q103" si="25">SUM(Q101:Q102)</f>
        <v>0</v>
      </c>
      <c r="R103" s="139">
        <f t="shared" ref="R103" si="26">SUM(R101:R102)</f>
        <v>0</v>
      </c>
      <c r="S103" s="139">
        <f t="shared" ref="S103" si="27">SUM(S101:S102)</f>
        <v>0</v>
      </c>
      <c r="T103" s="139">
        <f t="shared" ref="T103:U103" si="28">SUM(T101:T102)</f>
        <v>-309828.6326502192</v>
      </c>
      <c r="U103" s="139">
        <f t="shared" si="28"/>
        <v>-732536.50509100873</v>
      </c>
      <c r="V103" s="139">
        <f t="shared" ref="V103" si="29">SUM(V101:V102)</f>
        <v>-1076674.14101864</v>
      </c>
      <c r="W103" s="139">
        <f t="shared" ref="W103" si="30">SUM(W101:W102)</f>
        <v>-1342241.5404331137</v>
      </c>
      <c r="X103" s="139">
        <f t="shared" ref="X103" si="31">SUM(X101:X102)</f>
        <v>-1529238.7033344302</v>
      </c>
      <c r="Y103" s="139">
        <f t="shared" ref="Y103" si="32">SUM(Y101:Y102)</f>
        <v>-1637665.6297225868</v>
      </c>
      <c r="Z103" s="139">
        <f t="shared" ref="Z103" si="33">SUM(Z101:Z102)</f>
        <v>-1667522.319597587</v>
      </c>
      <c r="AA103" s="139">
        <f t="shared" ref="AA103" si="34">SUM(AA101:AA102)</f>
        <v>-1618808.7729594305</v>
      </c>
      <c r="AB103" s="139">
        <f t="shared" ref="AB103" si="35">SUM(AB101:AB102)</f>
        <v>-1491524.9898081142</v>
      </c>
      <c r="AC103" s="139">
        <f t="shared" ref="AC103" si="36">SUM(AC101:AC102)</f>
        <v>-1285670.9701436369</v>
      </c>
      <c r="AD103" s="139">
        <f t="shared" ref="AD103" si="37">SUM(AD101:AD102)</f>
        <v>-1001246.7139660172</v>
      </c>
      <c r="AE103" s="139">
        <f t="shared" ref="AE103" si="38">SUM(AE101:AE102)</f>
        <v>-638252.22127521143</v>
      </c>
      <c r="AF103" s="139">
        <f t="shared" ref="AF103" si="39">SUM(AF101:AF102)</f>
        <v>0</v>
      </c>
      <c r="AG103" s="139">
        <f t="shared" ref="AG103" si="40">SUM(AG101:AG102)</f>
        <v>0</v>
      </c>
      <c r="AH103" s="139">
        <f t="shared" ref="AH103" si="41">SUM(AH101:AH102)</f>
        <v>0</v>
      </c>
      <c r="AI103" s="139">
        <f t="shared" ref="AI103" si="42">SUM(AI101:AI102)</f>
        <v>0</v>
      </c>
      <c r="AJ103" s="139">
        <f t="shared" ref="AJ103" si="43">SUM(AJ101:AJ102)</f>
        <v>0</v>
      </c>
      <c r="AK103" s="139">
        <f t="shared" ref="AK103" si="44">SUM(AK101:AK102)</f>
        <v>0</v>
      </c>
      <c r="AL103" s="139">
        <f t="shared" ref="AL103" si="45">SUM(AL101:AL102)</f>
        <v>0</v>
      </c>
      <c r="AM103" s="139">
        <f t="shared" ref="AM103" si="46">SUM(AM101:AM102)</f>
        <v>0</v>
      </c>
      <c r="AN103" s="139">
        <f t="shared" ref="AN103" si="47">SUM(AN101:AN102)</f>
        <v>0</v>
      </c>
      <c r="AO103" s="139">
        <f t="shared" ref="AO103" si="48">SUM(AO101:AO102)</f>
        <v>0</v>
      </c>
      <c r="AP103" s="139">
        <f t="shared" ref="AP103" si="49">SUM(AP101:AP102)</f>
        <v>0</v>
      </c>
      <c r="AQ103" s="139">
        <f t="shared" ref="AQ103" si="50">SUM(AQ101:AQ102)</f>
        <v>0</v>
      </c>
      <c r="AR103" s="139">
        <f t="shared" ref="AR103" si="51">SUM(AR101:AR102)</f>
        <v>0</v>
      </c>
      <c r="AS103" s="140">
        <f>SUM(AS101:AS102)</f>
        <v>-14331211.139999997</v>
      </c>
    </row>
    <row r="104" spans="1:46" x14ac:dyDescent="0.25">
      <c r="A104" s="161" t="s">
        <v>94</v>
      </c>
      <c r="B104" s="162"/>
      <c r="C104" s="162"/>
      <c r="D104" s="162"/>
      <c r="E104" s="162">
        <f>(E101*'Individual Inputs'!$I$42/'Individual Inputs'!$H$42)*(1+'Individual Inputs'!$I$48)</f>
        <v>0</v>
      </c>
      <c r="F104" s="162">
        <f>(F101*'Individual Inputs'!$I$42/'Individual Inputs'!$H$42)*(1+'Individual Inputs'!$I$48)</f>
        <v>0</v>
      </c>
      <c r="G104" s="162">
        <f>(G101*'Individual Inputs'!$I$42/'Individual Inputs'!$H$42)*(1+'Individual Inputs'!$I$48)</f>
        <v>0</v>
      </c>
      <c r="H104" s="162">
        <f>(H101*'Individual Inputs'!$I$42/'Individual Inputs'!$H$42)*(1+'Individual Inputs'!$I$48)</f>
        <v>0</v>
      </c>
      <c r="I104" s="162">
        <f>(I101*'Individual Inputs'!$I$42/'Individual Inputs'!$H$42)*(1+'Individual Inputs'!$I$48)</f>
        <v>0</v>
      </c>
      <c r="J104" s="162">
        <f>(J101*'Individual Inputs'!$I$42/'Individual Inputs'!$H$42)*(1+'Individual Inputs'!$I$48)</f>
        <v>0</v>
      </c>
      <c r="K104" s="162">
        <f>(K101*'Individual Inputs'!$I$42/'Individual Inputs'!$H$42)*(1+'Individual Inputs'!$I$48)</f>
        <v>0</v>
      </c>
      <c r="L104" s="162">
        <f>(L101*'Individual Inputs'!$I$42/'Individual Inputs'!$H$42)*(1+'Individual Inputs'!$I$48)</f>
        <v>0</v>
      </c>
      <c r="M104" s="162">
        <f>(M101*'Individual Inputs'!$I$42/'Individual Inputs'!$H$42)*(1+'Individual Inputs'!$I$48)</f>
        <v>0</v>
      </c>
      <c r="N104" s="162">
        <f>(N101*'Individual Inputs'!$I$42/'Individual Inputs'!$H$42)*(1+'Individual Inputs'!$I$48)</f>
        <v>0</v>
      </c>
      <c r="O104" s="162">
        <f>(O101*'Individual Inputs'!$I$42/'Individual Inputs'!$H$42)*(1+'Individual Inputs'!$I$48)</f>
        <v>0</v>
      </c>
      <c r="P104" s="162">
        <f>(P101*'Individual Inputs'!$I$42/'Individual Inputs'!$H$42)*(1+'Individual Inputs'!$I$48)</f>
        <v>0</v>
      </c>
      <c r="Q104" s="162">
        <f>(Q101*'Individual Inputs'!$I$42/'Individual Inputs'!$H$42)*(1+'Individual Inputs'!$I$48)</f>
        <v>0</v>
      </c>
      <c r="R104" s="162">
        <f>(R101*'Individual Inputs'!$I$42/'Individual Inputs'!$H$42)*(1+'Individual Inputs'!$I$48)</f>
        <v>0</v>
      </c>
      <c r="S104" s="162">
        <f>(S101*'Individual Inputs'!$I$42/'Individual Inputs'!$H$42)*(1+'Individual Inputs'!$I$48)</f>
        <v>0</v>
      </c>
      <c r="T104" s="162">
        <f>(T101*'Individual Inputs'!$I$42/'Individual Inputs'!$H$42)*(1+'Individual Inputs'!$I$48)</f>
        <v>-309828.6326502192</v>
      </c>
      <c r="U104" s="162">
        <f>(U101*'Individual Inputs'!$I$42/'Individual Inputs'!$H$42)*(1+'Individual Inputs'!$I$48)</f>
        <v>-732536.50509100873</v>
      </c>
      <c r="V104" s="162">
        <f>(V101*'Individual Inputs'!$I$42/'Individual Inputs'!$H$42)*(1+'Individual Inputs'!$I$48)</f>
        <v>-1076674.14101864</v>
      </c>
      <c r="W104" s="162">
        <f>(W101*'Individual Inputs'!$I$42/'Individual Inputs'!$H$42)*(1+'Individual Inputs'!$I$48)</f>
        <v>-1342241.5404331139</v>
      </c>
      <c r="X104" s="162">
        <f>(X101*'Individual Inputs'!$I$42/'Individual Inputs'!$H$42)*(1+'Individual Inputs'!$I$48)</f>
        <v>-1529238.7033344302</v>
      </c>
      <c r="Y104" s="162">
        <f>(Y101*'Individual Inputs'!$I$42/'Individual Inputs'!$H$42)*(1+'Individual Inputs'!$I$48)</f>
        <v>-1637665.6297225866</v>
      </c>
      <c r="Z104" s="162">
        <f>(Z101*'Individual Inputs'!$I$42/'Individual Inputs'!$H$42)*(1+'Individual Inputs'!$I$48)</f>
        <v>-1667522.319597587</v>
      </c>
      <c r="AA104" s="162">
        <f>(AA101*'Individual Inputs'!$I$42/'Individual Inputs'!$H$42)*(1+'Individual Inputs'!$I$48)</f>
        <v>-1618808.7729594305</v>
      </c>
      <c r="AB104" s="162">
        <f>(AB101*'Individual Inputs'!$I$42/'Individual Inputs'!$H$42)*(1+'Individual Inputs'!$I$48)</f>
        <v>-1491524.9898081145</v>
      </c>
      <c r="AC104" s="162">
        <f>(AC101*'Individual Inputs'!$I$42/'Individual Inputs'!$H$42)*(1+'Individual Inputs'!$I$48)</f>
        <v>-1285670.9701436372</v>
      </c>
      <c r="AD104" s="162">
        <f>(AD101*'Individual Inputs'!$I$42/'Individual Inputs'!$H$42)*(1+'Individual Inputs'!$I$48)</f>
        <v>-1001246.7139660172</v>
      </c>
      <c r="AE104" s="162">
        <f>(AE101*'Individual Inputs'!$I$42/'Individual Inputs'!$H$42)*(1+'Individual Inputs'!$I$48)</f>
        <v>-638252.22127521143</v>
      </c>
      <c r="AF104" s="162">
        <f>(AF101*'Individual Inputs'!$I$42/'Individual Inputs'!$H$42)*(1+'Individual Inputs'!$I$48)</f>
        <v>0</v>
      </c>
      <c r="AG104" s="162">
        <f>(AG101*'Individual Inputs'!$I$42/'Individual Inputs'!$H$42)*(1+'Individual Inputs'!$I$48)</f>
        <v>0</v>
      </c>
      <c r="AH104" s="162">
        <f>(AH101*'Individual Inputs'!$I$42/'Individual Inputs'!$H$42)*(1+'Individual Inputs'!$I$48)</f>
        <v>0</v>
      </c>
      <c r="AI104" s="162">
        <f>(AI101*'Individual Inputs'!$I$42/'Individual Inputs'!$H$42)*(1+'Individual Inputs'!$I$48)</f>
        <v>0</v>
      </c>
      <c r="AJ104" s="162">
        <f>(AJ101*'Individual Inputs'!$I$42/'Individual Inputs'!$H$42)*(1+'Individual Inputs'!$I$48)</f>
        <v>0</v>
      </c>
      <c r="AK104" s="162">
        <f>(AK101*'Individual Inputs'!$I$42/'Individual Inputs'!$H$42)*(1+'Individual Inputs'!$I$48)</f>
        <v>0</v>
      </c>
      <c r="AL104" s="162">
        <f>(AL101*'Individual Inputs'!$I$42/'Individual Inputs'!$H$42)*(1+'Individual Inputs'!$I$48)</f>
        <v>0</v>
      </c>
      <c r="AM104" s="162">
        <f>(AM101*'Individual Inputs'!$I$42/'Individual Inputs'!$H$42)*(1+'Individual Inputs'!$I$48)</f>
        <v>0</v>
      </c>
      <c r="AN104" s="162">
        <f>(AN101*'Individual Inputs'!$I$42/'Individual Inputs'!$H$42)*(1+'Individual Inputs'!$I$48)</f>
        <v>0</v>
      </c>
      <c r="AO104" s="162">
        <f>(AO101*'Individual Inputs'!$I$42/'Individual Inputs'!$H$42)*(1+'Individual Inputs'!$I$48)</f>
        <v>0</v>
      </c>
      <c r="AP104" s="162">
        <f>(AP101*'Individual Inputs'!$I$42/'Individual Inputs'!$H$42)*(1+'Individual Inputs'!$I$48)</f>
        <v>0</v>
      </c>
      <c r="AQ104" s="162">
        <f>(AQ101*'Individual Inputs'!$I$42/'Individual Inputs'!$H$42)*(1+'Individual Inputs'!$I$48)</f>
        <v>0</v>
      </c>
      <c r="AR104" s="162">
        <f>(AR101*'Individual Inputs'!$I$42/'Individual Inputs'!$H$42)*(1+'Individual Inputs'!$I$48)</f>
        <v>0</v>
      </c>
      <c r="AS104" s="164"/>
      <c r="AT104" s="135">
        <f>SUM(E104:AR104)</f>
        <v>-14331211.139999997</v>
      </c>
    </row>
    <row r="105" spans="1:46" x14ac:dyDescent="0.25">
      <c r="A105" s="136"/>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c r="AD105" s="120"/>
      <c r="AE105" s="120"/>
      <c r="AF105" s="120"/>
      <c r="AG105" s="120"/>
      <c r="AH105" s="120"/>
      <c r="AI105" s="120"/>
      <c r="AJ105" s="120"/>
      <c r="AK105" s="120"/>
      <c r="AL105" s="120"/>
      <c r="AM105" s="120"/>
      <c r="AN105" s="120"/>
      <c r="AO105" s="120"/>
      <c r="AP105" s="120"/>
      <c r="AQ105" s="120"/>
      <c r="AR105" s="120"/>
      <c r="AS105" s="137"/>
    </row>
    <row r="106" spans="1:46" x14ac:dyDescent="0.25">
      <c r="A106" s="136"/>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c r="AD106" s="120"/>
      <c r="AE106" s="120"/>
      <c r="AF106" s="120"/>
      <c r="AG106" s="120"/>
      <c r="AH106" s="120"/>
      <c r="AI106" s="120"/>
      <c r="AJ106" s="120"/>
      <c r="AK106" s="120"/>
      <c r="AL106" s="120"/>
      <c r="AM106" s="120"/>
      <c r="AN106" s="120"/>
      <c r="AO106" s="120"/>
      <c r="AP106" s="120"/>
      <c r="AQ106" s="120"/>
      <c r="AR106" s="120"/>
      <c r="AS106" s="137"/>
    </row>
    <row r="107" spans="1:46" x14ac:dyDescent="0.25">
      <c r="A107" s="127" t="s">
        <v>35</v>
      </c>
      <c r="B107" s="127"/>
      <c r="C107" s="127"/>
      <c r="D107" s="127"/>
      <c r="E107" s="128">
        <v>0</v>
      </c>
      <c r="F107" s="128">
        <v>0</v>
      </c>
      <c r="G107" s="128">
        <v>0</v>
      </c>
      <c r="H107" s="128">
        <v>0</v>
      </c>
      <c r="I107" s="128">
        <v>0</v>
      </c>
      <c r="J107" s="128">
        <v>0</v>
      </c>
      <c r="K107" s="128">
        <v>0</v>
      </c>
      <c r="L107" s="128">
        <v>0</v>
      </c>
      <c r="M107" s="128">
        <v>0</v>
      </c>
      <c r="N107" s="128">
        <v>0</v>
      </c>
      <c r="O107" s="128">
        <v>0</v>
      </c>
      <c r="P107" s="128">
        <v>0</v>
      </c>
      <c r="Q107" s="128">
        <v>0</v>
      </c>
      <c r="R107" s="128">
        <v>0</v>
      </c>
      <c r="S107" s="128">
        <v>0</v>
      </c>
      <c r="T107" s="128">
        <v>0</v>
      </c>
      <c r="U107" s="128">
        <v>0</v>
      </c>
      <c r="V107" s="128">
        <v>0</v>
      </c>
      <c r="W107" s="128">
        <v>0</v>
      </c>
      <c r="X107" s="128">
        <v>0</v>
      </c>
      <c r="Y107" s="128">
        <v>0</v>
      </c>
      <c r="Z107" s="128">
        <v>0</v>
      </c>
      <c r="AA107" s="128">
        <v>0</v>
      </c>
      <c r="AB107" s="128">
        <v>0</v>
      </c>
      <c r="AC107" s="128">
        <v>0</v>
      </c>
      <c r="AD107" s="128">
        <v>0</v>
      </c>
      <c r="AE107" s="128">
        <v>0</v>
      </c>
      <c r="AF107" s="128">
        <v>-411644.8260964909</v>
      </c>
      <c r="AG107" s="128">
        <v>-973263.38004385913</v>
      </c>
      <c r="AH107" s="128">
        <v>-1430491.8682017536</v>
      </c>
      <c r="AI107" s="128">
        <v>-1783330.2905701743</v>
      </c>
      <c r="AJ107" s="128">
        <v>-2031778.6471491223</v>
      </c>
      <c r="AK107" s="128">
        <v>-2175836.9379385933</v>
      </c>
      <c r="AL107" s="128">
        <v>-2215505.1629385948</v>
      </c>
      <c r="AM107" s="128">
        <v>-2150783.3221491221</v>
      </c>
      <c r="AN107" s="128">
        <v>-1981671.4155701753</v>
      </c>
      <c r="AO107" s="128">
        <v>-1708169.4432017524</v>
      </c>
      <c r="AP107" s="128">
        <v>-1330277.4050438665</v>
      </c>
      <c r="AQ107" s="128">
        <v>-847995.30109648034</v>
      </c>
      <c r="AR107" s="128">
        <v>0</v>
      </c>
      <c r="AS107" s="129">
        <f t="shared" si="1"/>
        <v>-19040747.999999985</v>
      </c>
    </row>
    <row r="108" spans="1:46" x14ac:dyDescent="0.25">
      <c r="A108" s="127" t="s">
        <v>33</v>
      </c>
      <c r="B108" s="127"/>
      <c r="C108" s="127"/>
      <c r="D108" s="127"/>
      <c r="E108" s="128">
        <v>0</v>
      </c>
      <c r="F108" s="128">
        <v>0</v>
      </c>
      <c r="G108" s="128">
        <v>0</v>
      </c>
      <c r="H108" s="128">
        <v>0</v>
      </c>
      <c r="I108" s="128">
        <v>0</v>
      </c>
      <c r="J108" s="128">
        <v>0</v>
      </c>
      <c r="K108" s="128">
        <v>0</v>
      </c>
      <c r="L108" s="128">
        <v>0</v>
      </c>
      <c r="M108" s="128">
        <v>0</v>
      </c>
      <c r="N108" s="128">
        <v>0</v>
      </c>
      <c r="O108" s="128">
        <v>0</v>
      </c>
      <c r="P108" s="128">
        <v>0</v>
      </c>
      <c r="Q108" s="128">
        <v>0</v>
      </c>
      <c r="R108" s="128">
        <v>0</v>
      </c>
      <c r="S108" s="128">
        <v>0</v>
      </c>
      <c r="T108" s="128">
        <v>0</v>
      </c>
      <c r="U108" s="128">
        <v>0</v>
      </c>
      <c r="V108" s="128">
        <v>0</v>
      </c>
      <c r="W108" s="128">
        <v>0</v>
      </c>
      <c r="X108" s="128">
        <v>0</v>
      </c>
      <c r="Y108" s="128">
        <v>0</v>
      </c>
      <c r="Z108" s="128">
        <v>0</v>
      </c>
      <c r="AA108" s="128">
        <v>0</v>
      </c>
      <c r="AB108" s="128">
        <v>0</v>
      </c>
      <c r="AC108" s="128">
        <v>0</v>
      </c>
      <c r="AD108" s="128">
        <v>0</v>
      </c>
      <c r="AE108" s="128">
        <v>0</v>
      </c>
      <c r="AF108" s="128">
        <v>-8232.8965219298188</v>
      </c>
      <c r="AG108" s="128">
        <v>-19465.267600877181</v>
      </c>
      <c r="AH108" s="128">
        <v>-28609.837364035073</v>
      </c>
      <c r="AI108" s="128">
        <v>-35666.605811403489</v>
      </c>
      <c r="AJ108" s="128">
        <v>-40635.57294298245</v>
      </c>
      <c r="AK108" s="128">
        <v>-43516.738758771869</v>
      </c>
      <c r="AL108" s="128">
        <v>-44310.103258771895</v>
      </c>
      <c r="AM108" s="128">
        <v>-43015.666442982445</v>
      </c>
      <c r="AN108" s="128">
        <v>-39633.428311403506</v>
      </c>
      <c r="AO108" s="128">
        <v>-34163.388864035049</v>
      </c>
      <c r="AP108" s="128">
        <v>-26605.548100877331</v>
      </c>
      <c r="AQ108" s="128">
        <v>-16959.906021929608</v>
      </c>
      <c r="AR108" s="128">
        <v>0</v>
      </c>
      <c r="AS108" s="129">
        <f t="shared" ref="AS108:AS168" si="52">SUM(E108:AR108)</f>
        <v>-380814.95999999961</v>
      </c>
    </row>
    <row r="109" spans="1:46" x14ac:dyDescent="0.25">
      <c r="A109" s="138" t="s">
        <v>93</v>
      </c>
      <c r="B109" s="138"/>
      <c r="C109" s="138"/>
      <c r="D109" s="138"/>
      <c r="E109" s="139">
        <f t="shared" ref="E109" si="53">SUM(E107:E108)</f>
        <v>0</v>
      </c>
      <c r="F109" s="139">
        <f t="shared" ref="F109" si="54">SUM(F107:F108)</f>
        <v>0</v>
      </c>
      <c r="G109" s="139">
        <f t="shared" ref="G109" si="55">SUM(G107:G108)</f>
        <v>0</v>
      </c>
      <c r="H109" s="139">
        <f t="shared" ref="H109" si="56">SUM(H107:H108)</f>
        <v>0</v>
      </c>
      <c r="I109" s="139">
        <f t="shared" ref="I109" si="57">SUM(I107:I108)</f>
        <v>0</v>
      </c>
      <c r="J109" s="139">
        <f t="shared" ref="J109" si="58">SUM(J107:J108)</f>
        <v>0</v>
      </c>
      <c r="K109" s="139">
        <f t="shared" ref="K109" si="59">SUM(K107:K108)</f>
        <v>0</v>
      </c>
      <c r="L109" s="139">
        <f t="shared" ref="L109" si="60">SUM(L107:L108)</f>
        <v>0</v>
      </c>
      <c r="M109" s="139">
        <f t="shared" ref="M109" si="61">SUM(M107:M108)</f>
        <v>0</v>
      </c>
      <c r="N109" s="139">
        <f t="shared" ref="N109" si="62">SUM(N107:N108)</f>
        <v>0</v>
      </c>
      <c r="O109" s="139">
        <f t="shared" ref="O109" si="63">SUM(O107:O108)</f>
        <v>0</v>
      </c>
      <c r="P109" s="139">
        <f t="shared" ref="P109" si="64">SUM(P107:P108)</f>
        <v>0</v>
      </c>
      <c r="Q109" s="139">
        <f t="shared" ref="Q109" si="65">SUM(Q107:Q108)</f>
        <v>0</v>
      </c>
      <c r="R109" s="139">
        <f t="shared" ref="R109" si="66">SUM(R107:R108)</f>
        <v>0</v>
      </c>
      <c r="S109" s="139">
        <f t="shared" ref="S109" si="67">SUM(S107:S108)</f>
        <v>0</v>
      </c>
      <c r="T109" s="139">
        <f t="shared" ref="T109" si="68">SUM(T107:T108)</f>
        <v>0</v>
      </c>
      <c r="U109" s="139">
        <f t="shared" ref="U109" si="69">SUM(U107:U108)</f>
        <v>0</v>
      </c>
      <c r="V109" s="139">
        <f t="shared" ref="V109" si="70">SUM(V107:V108)</f>
        <v>0</v>
      </c>
      <c r="W109" s="139">
        <f t="shared" ref="W109" si="71">SUM(W107:W108)</f>
        <v>0</v>
      </c>
      <c r="X109" s="139">
        <f t="shared" ref="X109" si="72">SUM(X107:X108)</f>
        <v>0</v>
      </c>
      <c r="Y109" s="139">
        <f t="shared" ref="Y109" si="73">SUM(Y107:Y108)</f>
        <v>0</v>
      </c>
      <c r="Z109" s="139">
        <f t="shared" ref="Z109" si="74">SUM(Z107:Z108)</f>
        <v>0</v>
      </c>
      <c r="AA109" s="139">
        <f t="shared" ref="AA109" si="75">SUM(AA107:AA108)</f>
        <v>0</v>
      </c>
      <c r="AB109" s="139">
        <f t="shared" ref="AB109" si="76">SUM(AB107:AB108)</f>
        <v>0</v>
      </c>
      <c r="AC109" s="139">
        <f t="shared" ref="AC109" si="77">SUM(AC107:AC108)</f>
        <v>0</v>
      </c>
      <c r="AD109" s="139">
        <f t="shared" ref="AD109" si="78">SUM(AD107:AD108)</f>
        <v>0</v>
      </c>
      <c r="AE109" s="139">
        <f t="shared" ref="AE109" si="79">SUM(AE107:AE108)</f>
        <v>0</v>
      </c>
      <c r="AF109" s="139">
        <f t="shared" ref="AF109" si="80">SUM(AF107:AF108)</f>
        <v>-419877.72261842072</v>
      </c>
      <c r="AG109" s="139">
        <f t="shared" ref="AG109" si="81">SUM(AG107:AG108)</f>
        <v>-992728.64764473634</v>
      </c>
      <c r="AH109" s="139">
        <f t="shared" ref="AH109" si="82">SUM(AH107:AH108)</f>
        <v>-1459101.7055657886</v>
      </c>
      <c r="AI109" s="139">
        <f t="shared" ref="AI109" si="83">SUM(AI107:AI108)</f>
        <v>-1818996.8963815779</v>
      </c>
      <c r="AJ109" s="139">
        <f t="shared" ref="AJ109" si="84">SUM(AJ107:AJ108)</f>
        <v>-2072414.2200921047</v>
      </c>
      <c r="AK109" s="139">
        <f t="shared" ref="AK109" si="85">SUM(AK107:AK108)</f>
        <v>-2219353.676697365</v>
      </c>
      <c r="AL109" s="139">
        <f t="shared" ref="AL109" si="86">SUM(AL107:AL108)</f>
        <v>-2259815.2661973666</v>
      </c>
      <c r="AM109" s="139">
        <f t="shared" ref="AM109" si="87">SUM(AM107:AM108)</f>
        <v>-2193798.9885921045</v>
      </c>
      <c r="AN109" s="139">
        <f t="shared" ref="AN109" si="88">SUM(AN107:AN108)</f>
        <v>-2021304.8438815789</v>
      </c>
      <c r="AO109" s="139">
        <f t="shared" ref="AO109" si="89">SUM(AO107:AO108)</f>
        <v>-1742332.8320657874</v>
      </c>
      <c r="AP109" s="139">
        <f t="shared" ref="AP109" si="90">SUM(AP107:AP108)</f>
        <v>-1356882.9531447438</v>
      </c>
      <c r="AQ109" s="139">
        <f t="shared" ref="AQ109" si="91">SUM(AQ107:AQ108)</f>
        <v>-864955.20711840992</v>
      </c>
      <c r="AR109" s="139">
        <f t="shared" ref="AR109" si="92">SUM(AR107:AR108)</f>
        <v>0</v>
      </c>
      <c r="AS109" s="140">
        <f>AS107+AS108</f>
        <v>-19421562.959999986</v>
      </c>
    </row>
    <row r="110" spans="1:46" x14ac:dyDescent="0.25">
      <c r="A110" s="133" t="s">
        <v>94</v>
      </c>
      <c r="B110" s="133"/>
      <c r="C110" s="133"/>
      <c r="D110" s="133"/>
      <c r="E110" s="134">
        <f>(E107*'Individual Inputs'!$I$42/'Individual Inputs'!$H$42)*(1+'Individual Inputs'!$I$48)</f>
        <v>0</v>
      </c>
      <c r="F110" s="134">
        <f>(F107*'Individual Inputs'!$I$42/'Individual Inputs'!$H$42)*(1+'Individual Inputs'!$I$48)</f>
        <v>0</v>
      </c>
      <c r="G110" s="134">
        <f>(G107*'Individual Inputs'!$I$42/'Individual Inputs'!$H$42)*(1+'Individual Inputs'!$I$48)</f>
        <v>0</v>
      </c>
      <c r="H110" s="134">
        <f>(H107*'Individual Inputs'!$I$42/'Individual Inputs'!$H$42)*(1+'Individual Inputs'!$I$48)</f>
        <v>0</v>
      </c>
      <c r="I110" s="134">
        <f>(I107*'Individual Inputs'!$I$42/'Individual Inputs'!$H$42)*(1+'Individual Inputs'!$I$48)</f>
        <v>0</v>
      </c>
      <c r="J110" s="134">
        <f>(J107*'Individual Inputs'!$I$42/'Individual Inputs'!$H$42)*(1+'Individual Inputs'!$I$48)</f>
        <v>0</v>
      </c>
      <c r="K110" s="134">
        <f>(K107*'Individual Inputs'!$I$42/'Individual Inputs'!$H$42)*(1+'Individual Inputs'!$I$48)</f>
        <v>0</v>
      </c>
      <c r="L110" s="134">
        <f>(L107*'Individual Inputs'!$I$42/'Individual Inputs'!$H$42)*(1+'Individual Inputs'!$I$48)</f>
        <v>0</v>
      </c>
      <c r="M110" s="134">
        <f>(M107*'Individual Inputs'!$I$42/'Individual Inputs'!$H$42)*(1+'Individual Inputs'!$I$48)</f>
        <v>0</v>
      </c>
      <c r="N110" s="134">
        <f>(N107*'Individual Inputs'!$I$42/'Individual Inputs'!$H$42)*(1+'Individual Inputs'!$I$48)</f>
        <v>0</v>
      </c>
      <c r="O110" s="134">
        <f>(O107*'Individual Inputs'!$I$42/'Individual Inputs'!$H$42)*(1+'Individual Inputs'!$I$48)</f>
        <v>0</v>
      </c>
      <c r="P110" s="134">
        <f>(P107*'Individual Inputs'!$I$42/'Individual Inputs'!$H$42)*(1+'Individual Inputs'!$I$48)</f>
        <v>0</v>
      </c>
      <c r="Q110" s="134">
        <f>(Q107*'Individual Inputs'!$I$42/'Individual Inputs'!$H$42)*(1+'Individual Inputs'!$I$48)</f>
        <v>0</v>
      </c>
      <c r="R110" s="134">
        <f>(R107*'Individual Inputs'!$I$42/'Individual Inputs'!$H$42)*(1+'Individual Inputs'!$I$48)</f>
        <v>0</v>
      </c>
      <c r="S110" s="134">
        <f>(S107*'Individual Inputs'!$I$42/'Individual Inputs'!$H$42)*(1+'Individual Inputs'!$I$48)</f>
        <v>0</v>
      </c>
      <c r="T110" s="134">
        <f>(T107*'Individual Inputs'!$I$42/'Individual Inputs'!$H$42)*(1+'Individual Inputs'!$I$48)</f>
        <v>0</v>
      </c>
      <c r="U110" s="134">
        <f>(U107*'Individual Inputs'!$I$42/'Individual Inputs'!$H$42)*(1+'Individual Inputs'!$I$48)</f>
        <v>0</v>
      </c>
      <c r="V110" s="134">
        <f>(V107*'Individual Inputs'!$I$42/'Individual Inputs'!$H$42)*(1+'Individual Inputs'!$I$48)</f>
        <v>0</v>
      </c>
      <c r="W110" s="134">
        <f>(W107*'Individual Inputs'!$I$42/'Individual Inputs'!$H$42)*(1+'Individual Inputs'!$I$48)</f>
        <v>0</v>
      </c>
      <c r="X110" s="134">
        <f>(X107*'Individual Inputs'!$I$42/'Individual Inputs'!$H$42)*(1+'Individual Inputs'!$I$48)</f>
        <v>0</v>
      </c>
      <c r="Y110" s="134">
        <f>(Y107*'Individual Inputs'!$I$42/'Individual Inputs'!$H$42)*(1+'Individual Inputs'!$I$48)</f>
        <v>0</v>
      </c>
      <c r="Z110" s="134">
        <f>(Z107*'Individual Inputs'!$I$42/'Individual Inputs'!$H$42)*(1+'Individual Inputs'!$I$48)</f>
        <v>0</v>
      </c>
      <c r="AA110" s="134">
        <f>(AA107*'Individual Inputs'!$I$42/'Individual Inputs'!$H$42)*(1+'Individual Inputs'!$I$48)</f>
        <v>0</v>
      </c>
      <c r="AB110" s="134">
        <f>(AB107*'Individual Inputs'!$I$42/'Individual Inputs'!$H$42)*(1+'Individual Inputs'!$I$48)</f>
        <v>0</v>
      </c>
      <c r="AC110" s="134">
        <f>(AC107*'Individual Inputs'!$I$42/'Individual Inputs'!$H$42)*(1+'Individual Inputs'!$I$48)</f>
        <v>0</v>
      </c>
      <c r="AD110" s="134">
        <f>(AD107*'Individual Inputs'!$I$42/'Individual Inputs'!$H$42)*(1+'Individual Inputs'!$I$48)</f>
        <v>0</v>
      </c>
      <c r="AE110" s="134">
        <f>(AE107*'Individual Inputs'!$I$42/'Individual Inputs'!$H$42)*(1+'Individual Inputs'!$I$48)</f>
        <v>0</v>
      </c>
      <c r="AF110" s="134">
        <f>(AF107*'Individual Inputs'!$I$42/'Individual Inputs'!$H$42)*(1+'Individual Inputs'!$I$48)</f>
        <v>-419877.72261842067</v>
      </c>
      <c r="AG110" s="134">
        <f>(AG107*'Individual Inputs'!$I$42/'Individual Inputs'!$H$42)*(1+'Individual Inputs'!$I$48)</f>
        <v>-992728.64764473634</v>
      </c>
      <c r="AH110" s="134">
        <f>(AH107*'Individual Inputs'!$I$42/'Individual Inputs'!$H$42)*(1+'Individual Inputs'!$I$48)</f>
        <v>-1459101.705565789</v>
      </c>
      <c r="AI110" s="134">
        <f>(AI107*'Individual Inputs'!$I$42/'Individual Inputs'!$H$42)*(1+'Individual Inputs'!$I$48)</f>
        <v>-1818996.8963815779</v>
      </c>
      <c r="AJ110" s="134">
        <f>(AJ107*'Individual Inputs'!$I$42/'Individual Inputs'!$H$42)*(1+'Individual Inputs'!$I$48)</f>
        <v>-2072414.2200921047</v>
      </c>
      <c r="AK110" s="134">
        <f>(AK107*'Individual Inputs'!$I$42/'Individual Inputs'!$H$42)*(1+'Individual Inputs'!$I$48)</f>
        <v>-2219353.676697365</v>
      </c>
      <c r="AL110" s="134">
        <f>(AL107*'Individual Inputs'!$I$42/'Individual Inputs'!$H$42)*(1+'Individual Inputs'!$I$48)</f>
        <v>-2259815.2661973666</v>
      </c>
      <c r="AM110" s="134">
        <f>(AM107*'Individual Inputs'!$I$42/'Individual Inputs'!$H$42)*(1+'Individual Inputs'!$I$48)</f>
        <v>-2193798.9885921045</v>
      </c>
      <c r="AN110" s="134">
        <f>(AN107*'Individual Inputs'!$I$42/'Individual Inputs'!$H$42)*(1+'Individual Inputs'!$I$48)</f>
        <v>-2021304.8438815789</v>
      </c>
      <c r="AO110" s="134">
        <f>(AO107*'Individual Inputs'!$I$42/'Individual Inputs'!$H$42)*(1+'Individual Inputs'!$I$48)</f>
        <v>-1742332.8320657874</v>
      </c>
      <c r="AP110" s="134">
        <f>(AP107*'Individual Inputs'!$I$42/'Individual Inputs'!$H$42)*(1+'Individual Inputs'!$I$48)</f>
        <v>-1356882.9531447438</v>
      </c>
      <c r="AQ110" s="134">
        <f>(AQ107*'Individual Inputs'!$I$42/'Individual Inputs'!$H$42)*(1+'Individual Inputs'!$I$48)</f>
        <v>-864955.20711840992</v>
      </c>
      <c r="AR110" s="134">
        <f>(AR107*'Individual Inputs'!$I$42/'Individual Inputs'!$H$42)*(1+'Individual Inputs'!$I$48)</f>
        <v>0</v>
      </c>
      <c r="AS110" s="164"/>
      <c r="AT110" s="135">
        <f>SUM(E110:AS110)</f>
        <v>-19421562.95999999</v>
      </c>
    </row>
    <row r="111" spans="1:46" x14ac:dyDescent="0.25">
      <c r="A111" s="121"/>
      <c r="B111" s="121"/>
      <c r="C111" s="121"/>
      <c r="D111" s="121"/>
      <c r="E111" s="123"/>
      <c r="F111" s="123"/>
      <c r="G111" s="123"/>
      <c r="H111" s="123"/>
      <c r="I111" s="123"/>
      <c r="J111" s="123"/>
      <c r="K111" s="123"/>
      <c r="L111" s="123"/>
      <c r="M111" s="123"/>
      <c r="N111" s="123"/>
      <c r="O111" s="123"/>
      <c r="P111" s="123"/>
      <c r="Q111" s="123"/>
      <c r="R111" s="123"/>
      <c r="S111" s="123"/>
      <c r="T111" s="123"/>
      <c r="U111" s="123"/>
      <c r="V111" s="123"/>
      <c r="W111" s="123"/>
      <c r="X111" s="123"/>
      <c r="Y111" s="123"/>
      <c r="Z111" s="123"/>
      <c r="AA111" s="123"/>
      <c r="AB111" s="123"/>
      <c r="AC111" s="123"/>
      <c r="AD111" s="123"/>
      <c r="AE111" s="123"/>
      <c r="AF111" s="123"/>
      <c r="AG111" s="123"/>
      <c r="AH111" s="123"/>
      <c r="AI111" s="123"/>
      <c r="AJ111" s="123"/>
      <c r="AK111" s="123"/>
      <c r="AL111" s="123"/>
      <c r="AM111" s="123"/>
      <c r="AN111" s="123"/>
      <c r="AO111" s="123"/>
      <c r="AP111" s="123"/>
      <c r="AQ111" s="123"/>
      <c r="AR111" s="123"/>
      <c r="AS111" s="137"/>
    </row>
    <row r="112" spans="1:46" x14ac:dyDescent="0.25">
      <c r="A112" s="121"/>
      <c r="B112" s="121"/>
      <c r="C112" s="121"/>
      <c r="D112" s="121"/>
      <c r="E112" s="123"/>
      <c r="F112" s="123"/>
      <c r="G112" s="123"/>
      <c r="H112" s="123"/>
      <c r="I112" s="123"/>
      <c r="J112" s="123"/>
      <c r="K112" s="123"/>
      <c r="L112" s="123"/>
      <c r="M112" s="123"/>
      <c r="N112" s="123"/>
      <c r="O112" s="123"/>
      <c r="P112" s="123"/>
      <c r="Q112" s="123"/>
      <c r="R112" s="123"/>
      <c r="S112" s="123"/>
      <c r="T112" s="123"/>
      <c r="U112" s="123"/>
      <c r="V112" s="123"/>
      <c r="W112" s="123"/>
      <c r="X112" s="123"/>
      <c r="Y112" s="123"/>
      <c r="Z112" s="123"/>
      <c r="AA112" s="123"/>
      <c r="AB112" s="123"/>
      <c r="AC112" s="123"/>
      <c r="AD112" s="123"/>
      <c r="AE112" s="123"/>
      <c r="AF112" s="123"/>
      <c r="AG112" s="123"/>
      <c r="AH112" s="123"/>
      <c r="AI112" s="123"/>
      <c r="AJ112" s="123"/>
      <c r="AK112" s="123"/>
      <c r="AL112" s="123"/>
      <c r="AM112" s="123"/>
      <c r="AN112" s="123"/>
      <c r="AO112" s="123"/>
      <c r="AP112" s="123"/>
      <c r="AQ112" s="123"/>
      <c r="AR112" s="123"/>
      <c r="AS112" s="137"/>
    </row>
    <row r="113" spans="1:46" x14ac:dyDescent="0.25">
      <c r="A113" s="136" t="s">
        <v>36</v>
      </c>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c r="AD113" s="120"/>
      <c r="AE113" s="120"/>
      <c r="AF113" s="120"/>
      <c r="AG113" s="120"/>
      <c r="AH113" s="120"/>
      <c r="AI113" s="120"/>
      <c r="AJ113" s="120"/>
      <c r="AK113" s="120"/>
      <c r="AL113" s="120"/>
      <c r="AM113" s="120"/>
      <c r="AN113" s="120"/>
      <c r="AO113" s="120"/>
      <c r="AP113" s="120"/>
      <c r="AQ113" s="120"/>
      <c r="AR113" s="120"/>
      <c r="AS113" s="137">
        <f t="shared" si="52"/>
        <v>0</v>
      </c>
    </row>
    <row r="114" spans="1:46" x14ac:dyDescent="0.25">
      <c r="A114" s="127" t="s">
        <v>37</v>
      </c>
      <c r="B114" s="127"/>
      <c r="C114" s="127"/>
      <c r="D114" s="127"/>
      <c r="E114" s="128">
        <v>0</v>
      </c>
      <c r="F114" s="128">
        <v>0</v>
      </c>
      <c r="G114" s="128">
        <v>0</v>
      </c>
      <c r="H114" s="128">
        <v>0</v>
      </c>
      <c r="I114" s="128">
        <v>0</v>
      </c>
      <c r="J114" s="128">
        <v>0</v>
      </c>
      <c r="K114" s="128">
        <v>0</v>
      </c>
      <c r="L114" s="128">
        <v>0</v>
      </c>
      <c r="M114" s="128">
        <v>0</v>
      </c>
      <c r="N114" s="128">
        <v>0</v>
      </c>
      <c r="O114" s="128">
        <v>0</v>
      </c>
      <c r="P114" s="128">
        <v>0</v>
      </c>
      <c r="Q114" s="128">
        <v>0</v>
      </c>
      <c r="R114" s="128">
        <v>0</v>
      </c>
      <c r="S114" s="128">
        <v>0</v>
      </c>
      <c r="T114" s="128">
        <v>0</v>
      </c>
      <c r="U114" s="128">
        <v>0</v>
      </c>
      <c r="V114" s="128">
        <v>0</v>
      </c>
      <c r="W114" s="128">
        <v>0</v>
      </c>
      <c r="X114" s="128">
        <v>0</v>
      </c>
      <c r="Y114" s="128">
        <v>0</v>
      </c>
      <c r="Z114" s="128">
        <v>0</v>
      </c>
      <c r="AA114" s="128">
        <v>0</v>
      </c>
      <c r="AB114" s="128">
        <v>0</v>
      </c>
      <c r="AC114" s="128">
        <v>0</v>
      </c>
      <c r="AD114" s="128">
        <v>0</v>
      </c>
      <c r="AE114" s="128">
        <v>0</v>
      </c>
      <c r="AF114" s="128">
        <v>-509618.60743786528</v>
      </c>
      <c r="AG114" s="128">
        <v>-1204905.5325475144</v>
      </c>
      <c r="AH114" s="128">
        <v>-1770956.9697185671</v>
      </c>
      <c r="AI114" s="128">
        <v>-2207772.9189510224</v>
      </c>
      <c r="AJ114" s="128">
        <v>-2515353.3802448837</v>
      </c>
      <c r="AK114" s="128">
        <v>-2693698.3536001444</v>
      </c>
      <c r="AL114" s="128">
        <v>-2742807.8390168119</v>
      </c>
      <c r="AM114" s="128">
        <v>-2662681.8364948835</v>
      </c>
      <c r="AN114" s="128">
        <v>-2453320.3460343573</v>
      </c>
      <c r="AO114" s="128">
        <v>-2114723.3676352315</v>
      </c>
      <c r="AP114" s="128">
        <v>-1646890.9012975246</v>
      </c>
      <c r="AQ114" s="128">
        <v>-1049822.9470211864</v>
      </c>
      <c r="AR114" s="128">
        <v>0</v>
      </c>
      <c r="AS114" s="129">
        <f t="shared" si="52"/>
        <v>-23572552.999999993</v>
      </c>
    </row>
    <row r="115" spans="1:46" x14ac:dyDescent="0.25">
      <c r="A115" s="127" t="s">
        <v>33</v>
      </c>
      <c r="B115" s="127"/>
      <c r="C115" s="127"/>
      <c r="D115" s="127"/>
      <c r="E115" s="128">
        <v>0</v>
      </c>
      <c r="F115" s="128">
        <v>0</v>
      </c>
      <c r="G115" s="128">
        <v>0</v>
      </c>
      <c r="H115" s="128">
        <v>0</v>
      </c>
      <c r="I115" s="128">
        <v>0</v>
      </c>
      <c r="J115" s="128">
        <v>0</v>
      </c>
      <c r="K115" s="128">
        <v>0</v>
      </c>
      <c r="L115" s="128">
        <v>0</v>
      </c>
      <c r="M115" s="128">
        <v>0</v>
      </c>
      <c r="N115" s="128">
        <v>0</v>
      </c>
      <c r="O115" s="128">
        <v>0</v>
      </c>
      <c r="P115" s="128">
        <v>0</v>
      </c>
      <c r="Q115" s="128">
        <v>0</v>
      </c>
      <c r="R115" s="128">
        <v>0</v>
      </c>
      <c r="S115" s="128">
        <v>0</v>
      </c>
      <c r="T115" s="128">
        <v>0</v>
      </c>
      <c r="U115" s="128">
        <v>0</v>
      </c>
      <c r="V115" s="128">
        <v>0</v>
      </c>
      <c r="W115" s="128">
        <v>0</v>
      </c>
      <c r="X115" s="128">
        <v>0</v>
      </c>
      <c r="Y115" s="128">
        <v>0</v>
      </c>
      <c r="Z115" s="128">
        <v>0</v>
      </c>
      <c r="AA115" s="128">
        <v>0</v>
      </c>
      <c r="AB115" s="128">
        <v>0</v>
      </c>
      <c r="AC115" s="128">
        <v>0</v>
      </c>
      <c r="AD115" s="128">
        <v>0</v>
      </c>
      <c r="AE115" s="128">
        <v>0</v>
      </c>
      <c r="AF115" s="128">
        <v>-10192.372148757306</v>
      </c>
      <c r="AG115" s="128">
        <v>-24098.11065095029</v>
      </c>
      <c r="AH115" s="128">
        <v>-35419.139394371341</v>
      </c>
      <c r="AI115" s="128">
        <v>-44155.458379020449</v>
      </c>
      <c r="AJ115" s="128">
        <v>-50307.067604897675</v>
      </c>
      <c r="AK115" s="128">
        <v>-53873.967072002888</v>
      </c>
      <c r="AL115" s="128">
        <v>-54856.156780336241</v>
      </c>
      <c r="AM115" s="128">
        <v>-53253.636729897669</v>
      </c>
      <c r="AN115" s="128">
        <v>-49066.40692068715</v>
      </c>
      <c r="AO115" s="128">
        <v>-42294.467352704633</v>
      </c>
      <c r="AP115" s="128">
        <v>-32937.818025950495</v>
      </c>
      <c r="AQ115" s="128">
        <v>-20996.458940423727</v>
      </c>
      <c r="AR115" s="128">
        <v>0</v>
      </c>
      <c r="AS115" s="129">
        <f t="shared" si="52"/>
        <v>-471451.05999999982</v>
      </c>
    </row>
    <row r="116" spans="1:46" x14ac:dyDescent="0.25">
      <c r="A116" s="138" t="s">
        <v>93</v>
      </c>
      <c r="B116" s="138"/>
      <c r="C116" s="138"/>
      <c r="D116" s="138"/>
      <c r="E116" s="139">
        <f t="shared" ref="E116" si="93">SUM(E114:E115)</f>
        <v>0</v>
      </c>
      <c r="F116" s="139">
        <f t="shared" ref="F116" si="94">SUM(F114:F115)</f>
        <v>0</v>
      </c>
      <c r="G116" s="139">
        <f t="shared" ref="G116" si="95">SUM(G114:G115)</f>
        <v>0</v>
      </c>
      <c r="H116" s="139">
        <f t="shared" ref="H116" si="96">SUM(H114:H115)</f>
        <v>0</v>
      </c>
      <c r="I116" s="139">
        <f t="shared" ref="I116" si="97">SUM(I114:I115)</f>
        <v>0</v>
      </c>
      <c r="J116" s="139">
        <f t="shared" ref="J116" si="98">SUM(J114:J115)</f>
        <v>0</v>
      </c>
      <c r="K116" s="139">
        <f t="shared" ref="K116" si="99">SUM(K114:K115)</f>
        <v>0</v>
      </c>
      <c r="L116" s="139">
        <f t="shared" ref="L116" si="100">SUM(L114:L115)</f>
        <v>0</v>
      </c>
      <c r="M116" s="139">
        <f t="shared" ref="M116" si="101">SUM(M114:M115)</f>
        <v>0</v>
      </c>
      <c r="N116" s="139">
        <f t="shared" ref="N116" si="102">SUM(N114:N115)</f>
        <v>0</v>
      </c>
      <c r="O116" s="139">
        <f t="shared" ref="O116" si="103">SUM(O114:O115)</f>
        <v>0</v>
      </c>
      <c r="P116" s="139">
        <f t="shared" ref="P116" si="104">SUM(P114:P115)</f>
        <v>0</v>
      </c>
      <c r="Q116" s="139">
        <f t="shared" ref="Q116" si="105">SUM(Q114:Q115)</f>
        <v>0</v>
      </c>
      <c r="R116" s="139">
        <f t="shared" ref="R116" si="106">SUM(R114:R115)</f>
        <v>0</v>
      </c>
      <c r="S116" s="139">
        <f t="shared" ref="S116" si="107">SUM(S114:S115)</f>
        <v>0</v>
      </c>
      <c r="T116" s="139">
        <f t="shared" ref="T116" si="108">SUM(T114:T115)</f>
        <v>0</v>
      </c>
      <c r="U116" s="139">
        <f t="shared" ref="U116" si="109">SUM(U114:U115)</f>
        <v>0</v>
      </c>
      <c r="V116" s="139">
        <f t="shared" ref="V116" si="110">SUM(V114:V115)</f>
        <v>0</v>
      </c>
      <c r="W116" s="139">
        <f t="shared" ref="W116" si="111">SUM(W114:W115)</f>
        <v>0</v>
      </c>
      <c r="X116" s="139">
        <f t="shared" ref="X116" si="112">SUM(X114:X115)</f>
        <v>0</v>
      </c>
      <c r="Y116" s="139">
        <f t="shared" ref="Y116" si="113">SUM(Y114:Y115)</f>
        <v>0</v>
      </c>
      <c r="Z116" s="139">
        <f t="shared" ref="Z116" si="114">SUM(Z114:Z115)</f>
        <v>0</v>
      </c>
      <c r="AA116" s="139">
        <f t="shared" ref="AA116" si="115">SUM(AA114:AA115)</f>
        <v>0</v>
      </c>
      <c r="AB116" s="139">
        <f t="shared" ref="AB116" si="116">SUM(AB114:AB115)</f>
        <v>0</v>
      </c>
      <c r="AC116" s="139">
        <f t="shared" ref="AC116" si="117">SUM(AC114:AC115)</f>
        <v>0</v>
      </c>
      <c r="AD116" s="139">
        <f t="shared" ref="AD116" si="118">SUM(AD114:AD115)</f>
        <v>0</v>
      </c>
      <c r="AE116" s="139">
        <f t="shared" ref="AE116" si="119">SUM(AE114:AE115)</f>
        <v>0</v>
      </c>
      <c r="AF116" s="139">
        <f t="shared" ref="AF116" si="120">SUM(AF114:AF115)</f>
        <v>-519810.97958662256</v>
      </c>
      <c r="AG116" s="139">
        <f t="shared" ref="AG116" si="121">SUM(AG114:AG115)</f>
        <v>-1229003.6431984648</v>
      </c>
      <c r="AH116" s="139">
        <f t="shared" ref="AH116" si="122">SUM(AH114:AH115)</f>
        <v>-1806376.1091129384</v>
      </c>
      <c r="AI116" s="139">
        <f t="shared" ref="AI116" si="123">SUM(AI114:AI115)</f>
        <v>-2251928.3773300429</v>
      </c>
      <c r="AJ116" s="139">
        <f t="shared" ref="AJ116" si="124">SUM(AJ114:AJ115)</f>
        <v>-2565660.4478497813</v>
      </c>
      <c r="AK116" s="139">
        <f t="shared" ref="AK116" si="125">SUM(AK114:AK115)</f>
        <v>-2747572.3206721474</v>
      </c>
      <c r="AL116" s="139">
        <f t="shared" ref="AL116" si="126">SUM(AL114:AL115)</f>
        <v>-2797663.995797148</v>
      </c>
      <c r="AM116" s="139">
        <f t="shared" ref="AM116" si="127">SUM(AM114:AM115)</f>
        <v>-2715935.473224781</v>
      </c>
      <c r="AN116" s="139">
        <f t="shared" ref="AN116" si="128">SUM(AN114:AN115)</f>
        <v>-2502386.7529550446</v>
      </c>
      <c r="AO116" s="139">
        <f t="shared" ref="AO116" si="129">SUM(AO114:AO115)</f>
        <v>-2157017.8349879361</v>
      </c>
      <c r="AP116" s="139">
        <f t="shared" ref="AP116" si="130">SUM(AP114:AP115)</f>
        <v>-1679828.7193234751</v>
      </c>
      <c r="AQ116" s="139">
        <f t="shared" ref="AQ116" si="131">SUM(AQ114:AQ115)</f>
        <v>-1070819.4059616101</v>
      </c>
      <c r="AR116" s="139">
        <f t="shared" ref="AR116" si="132">SUM(AR114:AR115)</f>
        <v>0</v>
      </c>
      <c r="AS116" s="139">
        <f t="shared" ref="AS116" si="133">SUM(AS114:AS115)</f>
        <v>-24044004.059999991</v>
      </c>
    </row>
    <row r="117" spans="1:46" x14ac:dyDescent="0.25">
      <c r="A117" s="133" t="s">
        <v>94</v>
      </c>
      <c r="B117" s="133"/>
      <c r="C117" s="133"/>
      <c r="D117" s="133"/>
      <c r="E117" s="134">
        <f>(E114*'Individual Inputs'!$I$42/'Individual Inputs'!$H$42)*(1+'Individual Inputs'!$I$48)</f>
        <v>0</v>
      </c>
      <c r="F117" s="134">
        <f>(F114*'Individual Inputs'!$I$42/'Individual Inputs'!$H$42)*(1+'Individual Inputs'!$I$48)</f>
        <v>0</v>
      </c>
      <c r="G117" s="134">
        <f>(G114*'Individual Inputs'!$I$42/'Individual Inputs'!$H$42)*(1+'Individual Inputs'!$I$48)</f>
        <v>0</v>
      </c>
      <c r="H117" s="134">
        <f>(H114*'Individual Inputs'!$I$42/'Individual Inputs'!$H$42)*(1+'Individual Inputs'!$I$48)</f>
        <v>0</v>
      </c>
      <c r="I117" s="134">
        <f>(I114*'Individual Inputs'!$I$42/'Individual Inputs'!$H$42)*(1+'Individual Inputs'!$I$48)</f>
        <v>0</v>
      </c>
      <c r="J117" s="134">
        <f>(J114*'Individual Inputs'!$I$42/'Individual Inputs'!$H$42)*(1+'Individual Inputs'!$I$48)</f>
        <v>0</v>
      </c>
      <c r="K117" s="134">
        <f>(K114*'Individual Inputs'!$I$42/'Individual Inputs'!$H$42)*(1+'Individual Inputs'!$I$48)</f>
        <v>0</v>
      </c>
      <c r="L117" s="134">
        <f>(L114*'Individual Inputs'!$I$42/'Individual Inputs'!$H$42)*(1+'Individual Inputs'!$I$48)</f>
        <v>0</v>
      </c>
      <c r="M117" s="134">
        <f>(M114*'Individual Inputs'!$I$42/'Individual Inputs'!$H$42)*(1+'Individual Inputs'!$I$48)</f>
        <v>0</v>
      </c>
      <c r="N117" s="134">
        <f>(N114*'Individual Inputs'!$I$42/'Individual Inputs'!$H$42)*(1+'Individual Inputs'!$I$48)</f>
        <v>0</v>
      </c>
      <c r="O117" s="134">
        <f>(O114*'Individual Inputs'!$I$42/'Individual Inputs'!$H$42)*(1+'Individual Inputs'!$I$48)</f>
        <v>0</v>
      </c>
      <c r="P117" s="134">
        <f>(P114*'Individual Inputs'!$I$42/'Individual Inputs'!$H$42)*(1+'Individual Inputs'!$I$48)</f>
        <v>0</v>
      </c>
      <c r="Q117" s="134">
        <f>(Q114*'Individual Inputs'!$I$42/'Individual Inputs'!$H$42)*(1+'Individual Inputs'!$I$48)</f>
        <v>0</v>
      </c>
      <c r="R117" s="134">
        <f>(R114*'Individual Inputs'!$I$42/'Individual Inputs'!$H$42)*(1+'Individual Inputs'!$I$48)</f>
        <v>0</v>
      </c>
      <c r="S117" s="134">
        <f>(S114*'Individual Inputs'!$I$42/'Individual Inputs'!$H$42)*(1+'Individual Inputs'!$I$48)</f>
        <v>0</v>
      </c>
      <c r="T117" s="134">
        <f>(T114*'Individual Inputs'!$I$42/'Individual Inputs'!$H$42)*(1+'Individual Inputs'!$I$48)</f>
        <v>0</v>
      </c>
      <c r="U117" s="134">
        <f>(U114*'Individual Inputs'!$I$42/'Individual Inputs'!$H$42)*(1+'Individual Inputs'!$I$48)</f>
        <v>0</v>
      </c>
      <c r="V117" s="134">
        <f>(V114*'Individual Inputs'!$I$42/'Individual Inputs'!$H$42)*(1+'Individual Inputs'!$I$48)</f>
        <v>0</v>
      </c>
      <c r="W117" s="134">
        <f>(W114*'Individual Inputs'!$I$42/'Individual Inputs'!$H$42)*(1+'Individual Inputs'!$I$48)</f>
        <v>0</v>
      </c>
      <c r="X117" s="134">
        <f>(X114*'Individual Inputs'!$I$42/'Individual Inputs'!$H$42)*(1+'Individual Inputs'!$I$48)</f>
        <v>0</v>
      </c>
      <c r="Y117" s="134">
        <f>(Y114*'Individual Inputs'!$I$42/'Individual Inputs'!$H$42)*(1+'Individual Inputs'!$I$48)</f>
        <v>0</v>
      </c>
      <c r="Z117" s="134">
        <f>(Z114*'Individual Inputs'!$I$42/'Individual Inputs'!$H$42)*(1+'Individual Inputs'!$I$48)</f>
        <v>0</v>
      </c>
      <c r="AA117" s="134">
        <f>(AA114*'Individual Inputs'!$I$42/'Individual Inputs'!$H$42)*(1+'Individual Inputs'!$I$48)</f>
        <v>0</v>
      </c>
      <c r="AB117" s="134">
        <f>(AB114*'Individual Inputs'!$I$42/'Individual Inputs'!$H$42)*(1+'Individual Inputs'!$I$48)</f>
        <v>0</v>
      </c>
      <c r="AC117" s="134">
        <f>(AC114*'Individual Inputs'!$I$42/'Individual Inputs'!$H$42)*(1+'Individual Inputs'!$I$48)</f>
        <v>0</v>
      </c>
      <c r="AD117" s="134">
        <f>(AD114*'Individual Inputs'!$I$42/'Individual Inputs'!$H$42)*(1+'Individual Inputs'!$I$48)</f>
        <v>0</v>
      </c>
      <c r="AE117" s="134">
        <f>(AE114*'Individual Inputs'!$I$42/'Individual Inputs'!$H$42)*(1+'Individual Inputs'!$I$48)</f>
        <v>0</v>
      </c>
      <c r="AF117" s="134">
        <f>(AF114*'Individual Inputs'!$I$42/'Individual Inputs'!$H$42)*(1+'Individual Inputs'!$I$48)</f>
        <v>-519810.97958662268</v>
      </c>
      <c r="AG117" s="134">
        <f>(AG114*'Individual Inputs'!$I$42/'Individual Inputs'!$H$42)*(1+'Individual Inputs'!$I$48)</f>
        <v>-1229003.6431984648</v>
      </c>
      <c r="AH117" s="134">
        <f>(AH114*'Individual Inputs'!$I$42/'Individual Inputs'!$H$42)*(1+'Individual Inputs'!$I$48)</f>
        <v>-1806376.1091129384</v>
      </c>
      <c r="AI117" s="134">
        <f>(AI114*'Individual Inputs'!$I$42/'Individual Inputs'!$H$42)*(1+'Individual Inputs'!$I$48)</f>
        <v>-2251928.3773300429</v>
      </c>
      <c r="AJ117" s="134">
        <f>(AJ114*'Individual Inputs'!$I$42/'Individual Inputs'!$H$42)*(1+'Individual Inputs'!$I$48)</f>
        <v>-2565660.4478497813</v>
      </c>
      <c r="AK117" s="134">
        <f>(AK114*'Individual Inputs'!$I$42/'Individual Inputs'!$H$42)*(1+'Individual Inputs'!$I$48)</f>
        <v>-2747572.3206721474</v>
      </c>
      <c r="AL117" s="134">
        <f>(AL114*'Individual Inputs'!$I$42/'Individual Inputs'!$H$42)*(1+'Individual Inputs'!$I$48)</f>
        <v>-2797663.9957971484</v>
      </c>
      <c r="AM117" s="134">
        <f>(AM114*'Individual Inputs'!$I$42/'Individual Inputs'!$H$42)*(1+'Individual Inputs'!$I$48)</f>
        <v>-2715935.4732247815</v>
      </c>
      <c r="AN117" s="134">
        <f>(AN114*'Individual Inputs'!$I$42/'Individual Inputs'!$H$42)*(1+'Individual Inputs'!$I$48)</f>
        <v>-2502386.7529550446</v>
      </c>
      <c r="AO117" s="134">
        <f>(AO114*'Individual Inputs'!$I$42/'Individual Inputs'!$H$42)*(1+'Individual Inputs'!$I$48)</f>
        <v>-2157017.8349879361</v>
      </c>
      <c r="AP117" s="134">
        <f>(AP114*'Individual Inputs'!$I$42/'Individual Inputs'!$H$42)*(1+'Individual Inputs'!$I$48)</f>
        <v>-1679828.7193234751</v>
      </c>
      <c r="AQ117" s="134">
        <f>(AQ114*'Individual Inputs'!$I$42/'Individual Inputs'!$H$42)*(1+'Individual Inputs'!$I$48)</f>
        <v>-1070819.4059616101</v>
      </c>
      <c r="AR117" s="134">
        <f>(AR114*'Individual Inputs'!$I$42/'Individual Inputs'!$H$42)*(1+'Individual Inputs'!$I$48)</f>
        <v>0</v>
      </c>
      <c r="AS117" s="134"/>
      <c r="AT117" s="135">
        <f>SUM(A117:AS117)</f>
        <v>-24044004.059999991</v>
      </c>
    </row>
    <row r="118" spans="1:46" x14ac:dyDescent="0.25">
      <c r="A118" s="121"/>
      <c r="B118" s="121"/>
      <c r="C118" s="121"/>
      <c r="D118" s="121"/>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c r="AA118" s="123"/>
      <c r="AB118" s="123"/>
      <c r="AC118" s="123"/>
      <c r="AD118" s="123"/>
      <c r="AE118" s="123"/>
      <c r="AF118" s="123"/>
      <c r="AG118" s="123"/>
      <c r="AH118" s="123"/>
      <c r="AI118" s="123"/>
      <c r="AJ118" s="123"/>
      <c r="AK118" s="123"/>
      <c r="AL118" s="123"/>
      <c r="AM118" s="123"/>
      <c r="AN118" s="123"/>
      <c r="AO118" s="123"/>
      <c r="AP118" s="123"/>
      <c r="AQ118" s="123"/>
      <c r="AR118" s="123"/>
      <c r="AS118" s="137"/>
    </row>
    <row r="119" spans="1:46" x14ac:dyDescent="0.25">
      <c r="A119" s="121"/>
      <c r="B119" s="121"/>
      <c r="C119" s="121"/>
      <c r="D119" s="121"/>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c r="AA119" s="123"/>
      <c r="AB119" s="123"/>
      <c r="AC119" s="123"/>
      <c r="AD119" s="123"/>
      <c r="AE119" s="123"/>
      <c r="AF119" s="123"/>
      <c r="AG119" s="123"/>
      <c r="AH119" s="123"/>
      <c r="AI119" s="123"/>
      <c r="AJ119" s="123"/>
      <c r="AK119" s="123"/>
      <c r="AL119" s="123"/>
      <c r="AM119" s="123"/>
      <c r="AN119" s="123"/>
      <c r="AO119" s="123"/>
      <c r="AP119" s="123"/>
      <c r="AQ119" s="123"/>
      <c r="AR119" s="123"/>
      <c r="AS119" s="137"/>
    </row>
    <row r="120" spans="1:46" x14ac:dyDescent="0.25">
      <c r="A120" s="136" t="s">
        <v>38</v>
      </c>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c r="AG120" s="120"/>
      <c r="AH120" s="120"/>
      <c r="AI120" s="120"/>
      <c r="AJ120" s="120"/>
      <c r="AK120" s="120"/>
      <c r="AL120" s="120"/>
      <c r="AM120" s="120"/>
      <c r="AN120" s="120"/>
      <c r="AO120" s="120"/>
      <c r="AP120" s="120"/>
      <c r="AQ120" s="120"/>
      <c r="AR120" s="120"/>
      <c r="AS120" s="137">
        <f t="shared" si="52"/>
        <v>0</v>
      </c>
    </row>
    <row r="121" spans="1:46" x14ac:dyDescent="0.25">
      <c r="A121" s="127" t="s">
        <v>39</v>
      </c>
      <c r="B121" s="127"/>
      <c r="C121" s="127"/>
      <c r="D121" s="127"/>
      <c r="E121" s="128">
        <v>0</v>
      </c>
      <c r="F121" s="128">
        <v>0</v>
      </c>
      <c r="G121" s="128">
        <v>0</v>
      </c>
      <c r="H121" s="128">
        <v>0</v>
      </c>
      <c r="I121" s="128">
        <v>0</v>
      </c>
      <c r="J121" s="128">
        <v>0</v>
      </c>
      <c r="K121" s="128">
        <v>0</v>
      </c>
      <c r="L121" s="128">
        <v>0</v>
      </c>
      <c r="M121" s="128">
        <v>0</v>
      </c>
      <c r="N121" s="128">
        <v>0</v>
      </c>
      <c r="O121" s="128">
        <v>0</v>
      </c>
      <c r="P121" s="128">
        <v>0</v>
      </c>
      <c r="Q121" s="128">
        <v>0</v>
      </c>
      <c r="R121" s="128">
        <v>0</v>
      </c>
      <c r="S121" s="128">
        <v>0</v>
      </c>
      <c r="T121" s="128">
        <v>0</v>
      </c>
      <c r="U121" s="128">
        <v>0</v>
      </c>
      <c r="V121" s="128">
        <v>0</v>
      </c>
      <c r="W121" s="128">
        <v>0</v>
      </c>
      <c r="X121" s="128">
        <v>0</v>
      </c>
      <c r="Y121" s="128">
        <v>0</v>
      </c>
      <c r="Z121" s="128">
        <v>0</v>
      </c>
      <c r="AA121" s="128">
        <v>0</v>
      </c>
      <c r="AB121" s="128">
        <v>0</v>
      </c>
      <c r="AC121" s="128">
        <v>0</v>
      </c>
      <c r="AD121" s="128">
        <v>0</v>
      </c>
      <c r="AE121" s="128">
        <v>0</v>
      </c>
      <c r="AF121" s="128">
        <v>-282405.12439692969</v>
      </c>
      <c r="AG121" s="128">
        <v>-667698.33722587698</v>
      </c>
      <c r="AH121" s="128">
        <v>-981375.71123903478</v>
      </c>
      <c r="AI121" s="128">
        <v>-1223437.2464364031</v>
      </c>
      <c r="AJ121" s="128">
        <v>-1393882.9428179823</v>
      </c>
      <c r="AK121" s="128">
        <v>-1492712.8003837708</v>
      </c>
      <c r="AL121" s="128">
        <v>-1519926.8191337707</v>
      </c>
      <c r="AM121" s="128">
        <v>-1475524.9990679836</v>
      </c>
      <c r="AN121" s="128">
        <v>-1359507.3401864041</v>
      </c>
      <c r="AO121" s="128">
        <v>-1171873.8424890321</v>
      </c>
      <c r="AP121" s="128">
        <v>-912624.50597588345</v>
      </c>
      <c r="AQ121" s="128">
        <v>-581759.33064692281</v>
      </c>
      <c r="AR121" s="128">
        <v>0</v>
      </c>
      <c r="AS121" s="129">
        <f t="shared" si="52"/>
        <v>-13062728.999999994</v>
      </c>
    </row>
    <row r="122" spans="1:46" x14ac:dyDescent="0.25">
      <c r="A122" s="127" t="s">
        <v>33</v>
      </c>
      <c r="B122" s="127"/>
      <c r="C122" s="127"/>
      <c r="D122" s="127"/>
      <c r="E122" s="128">
        <v>0</v>
      </c>
      <c r="F122" s="128">
        <v>0</v>
      </c>
      <c r="G122" s="128">
        <v>0</v>
      </c>
      <c r="H122" s="128">
        <v>0</v>
      </c>
      <c r="I122" s="128">
        <v>0</v>
      </c>
      <c r="J122" s="128">
        <v>0</v>
      </c>
      <c r="K122" s="128">
        <v>0</v>
      </c>
      <c r="L122" s="128">
        <v>0</v>
      </c>
      <c r="M122" s="128">
        <v>0</v>
      </c>
      <c r="N122" s="128">
        <v>0</v>
      </c>
      <c r="O122" s="128">
        <v>0</v>
      </c>
      <c r="P122" s="128">
        <v>0</v>
      </c>
      <c r="Q122" s="128">
        <v>0</v>
      </c>
      <c r="R122" s="128">
        <v>0</v>
      </c>
      <c r="S122" s="128">
        <v>0</v>
      </c>
      <c r="T122" s="128">
        <v>0</v>
      </c>
      <c r="U122" s="128">
        <v>0</v>
      </c>
      <c r="V122" s="128">
        <v>0</v>
      </c>
      <c r="W122" s="128">
        <v>0</v>
      </c>
      <c r="X122" s="128">
        <v>0</v>
      </c>
      <c r="Y122" s="128">
        <v>0</v>
      </c>
      <c r="Z122" s="128">
        <v>0</v>
      </c>
      <c r="AA122" s="128">
        <v>0</v>
      </c>
      <c r="AB122" s="128">
        <v>0</v>
      </c>
      <c r="AC122" s="128">
        <v>0</v>
      </c>
      <c r="AD122" s="128">
        <v>0</v>
      </c>
      <c r="AE122" s="128">
        <v>0</v>
      </c>
      <c r="AF122" s="128">
        <v>-5648.1024879385941</v>
      </c>
      <c r="AG122" s="128">
        <v>-13353.96674451754</v>
      </c>
      <c r="AH122" s="128">
        <v>-19627.514224780694</v>
      </c>
      <c r="AI122" s="128">
        <v>-24468.744928728061</v>
      </c>
      <c r="AJ122" s="128">
        <v>-27877.658856359645</v>
      </c>
      <c r="AK122" s="128">
        <v>-29854.256007675416</v>
      </c>
      <c r="AL122" s="128">
        <v>-30398.536382675415</v>
      </c>
      <c r="AM122" s="128">
        <v>-29510.499981359673</v>
      </c>
      <c r="AN122" s="128">
        <v>-27190.146803728083</v>
      </c>
      <c r="AO122" s="128">
        <v>-23437.476849780644</v>
      </c>
      <c r="AP122" s="128">
        <v>-18252.490119517668</v>
      </c>
      <c r="AQ122" s="128">
        <v>-11635.186612938456</v>
      </c>
      <c r="AR122" s="128">
        <v>0</v>
      </c>
      <c r="AS122" s="129">
        <f t="shared" si="52"/>
        <v>-261254.57999999987</v>
      </c>
    </row>
    <row r="123" spans="1:46" x14ac:dyDescent="0.25">
      <c r="A123" s="138" t="s">
        <v>93</v>
      </c>
      <c r="B123" s="138"/>
      <c r="C123" s="138"/>
      <c r="D123" s="138"/>
      <c r="E123" s="139">
        <f t="shared" ref="E123" si="134">SUM(E121:E122)</f>
        <v>0</v>
      </c>
      <c r="F123" s="139">
        <f t="shared" ref="F123" si="135">SUM(F121:F122)</f>
        <v>0</v>
      </c>
      <c r="G123" s="139">
        <f t="shared" ref="G123" si="136">SUM(G121:G122)</f>
        <v>0</v>
      </c>
      <c r="H123" s="139">
        <f t="shared" ref="H123" si="137">SUM(H121:H122)</f>
        <v>0</v>
      </c>
      <c r="I123" s="139">
        <f t="shared" ref="I123" si="138">SUM(I121:I122)</f>
        <v>0</v>
      </c>
      <c r="J123" s="139">
        <f t="shared" ref="J123" si="139">SUM(J121:J122)</f>
        <v>0</v>
      </c>
      <c r="K123" s="139">
        <f t="shared" ref="K123" si="140">SUM(K121:K122)</f>
        <v>0</v>
      </c>
      <c r="L123" s="139">
        <f t="shared" ref="L123" si="141">SUM(L121:L122)</f>
        <v>0</v>
      </c>
      <c r="M123" s="139">
        <f t="shared" ref="M123" si="142">SUM(M121:M122)</f>
        <v>0</v>
      </c>
      <c r="N123" s="139">
        <f t="shared" ref="N123" si="143">SUM(N121:N122)</f>
        <v>0</v>
      </c>
      <c r="O123" s="139">
        <f t="shared" ref="O123" si="144">SUM(O121:O122)</f>
        <v>0</v>
      </c>
      <c r="P123" s="139">
        <f t="shared" ref="P123" si="145">SUM(P121:P122)</f>
        <v>0</v>
      </c>
      <c r="Q123" s="139">
        <f t="shared" ref="Q123" si="146">SUM(Q121:Q122)</f>
        <v>0</v>
      </c>
      <c r="R123" s="139">
        <f t="shared" ref="R123" si="147">SUM(R121:R122)</f>
        <v>0</v>
      </c>
      <c r="S123" s="139">
        <f t="shared" ref="S123" si="148">SUM(S121:S122)</f>
        <v>0</v>
      </c>
      <c r="T123" s="139">
        <f t="shared" ref="T123" si="149">SUM(T121:T122)</f>
        <v>0</v>
      </c>
      <c r="U123" s="139">
        <f t="shared" ref="U123" si="150">SUM(U121:U122)</f>
        <v>0</v>
      </c>
      <c r="V123" s="139">
        <f t="shared" ref="V123" si="151">SUM(V121:V122)</f>
        <v>0</v>
      </c>
      <c r="W123" s="139">
        <f t="shared" ref="W123" si="152">SUM(W121:W122)</f>
        <v>0</v>
      </c>
      <c r="X123" s="139">
        <f t="shared" ref="X123" si="153">SUM(X121:X122)</f>
        <v>0</v>
      </c>
      <c r="Y123" s="139">
        <f t="shared" ref="Y123" si="154">SUM(Y121:Y122)</f>
        <v>0</v>
      </c>
      <c r="Z123" s="139">
        <f t="shared" ref="Z123" si="155">SUM(Z121:Z122)</f>
        <v>0</v>
      </c>
      <c r="AA123" s="139">
        <f t="shared" ref="AA123" si="156">SUM(AA121:AA122)</f>
        <v>0</v>
      </c>
      <c r="AB123" s="139">
        <f t="shared" ref="AB123" si="157">SUM(AB121:AB122)</f>
        <v>0</v>
      </c>
      <c r="AC123" s="139">
        <f t="shared" ref="AC123" si="158">SUM(AC121:AC122)</f>
        <v>0</v>
      </c>
      <c r="AD123" s="139">
        <f t="shared" ref="AD123" si="159">SUM(AD121:AD122)</f>
        <v>0</v>
      </c>
      <c r="AE123" s="139">
        <f t="shared" ref="AE123" si="160">SUM(AE121:AE122)</f>
        <v>0</v>
      </c>
      <c r="AF123" s="139">
        <f t="shared" ref="AF123" si="161">SUM(AF121:AF122)</f>
        <v>-288053.22688486829</v>
      </c>
      <c r="AG123" s="139">
        <f t="shared" ref="AG123" si="162">SUM(AG121:AG122)</f>
        <v>-681052.30397039454</v>
      </c>
      <c r="AH123" s="139">
        <f t="shared" ref="AH123" si="163">SUM(AH121:AH122)</f>
        <v>-1001003.2254638155</v>
      </c>
      <c r="AI123" s="139">
        <f t="shared" ref="AI123" si="164">SUM(AI121:AI122)</f>
        <v>-1247905.9913651312</v>
      </c>
      <c r="AJ123" s="139">
        <f t="shared" ref="AJ123" si="165">SUM(AJ121:AJ122)</f>
        <v>-1421760.6016743418</v>
      </c>
      <c r="AK123" s="139">
        <f t="shared" ref="AK123" si="166">SUM(AK121:AK122)</f>
        <v>-1522567.0563914462</v>
      </c>
      <c r="AL123" s="139">
        <f t="shared" ref="AL123" si="167">SUM(AL121:AL122)</f>
        <v>-1550325.3555164461</v>
      </c>
      <c r="AM123" s="139">
        <f t="shared" ref="AM123" si="168">SUM(AM121:AM122)</f>
        <v>-1505035.4990493432</v>
      </c>
      <c r="AN123" s="139">
        <f t="shared" ref="AN123" si="169">SUM(AN121:AN122)</f>
        <v>-1386697.4869901321</v>
      </c>
      <c r="AO123" s="139">
        <f t="shared" ref="AO123" si="170">SUM(AO121:AO122)</f>
        <v>-1195311.3193388127</v>
      </c>
      <c r="AP123" s="139">
        <f t="shared" ref="AP123" si="171">SUM(AP121:AP122)</f>
        <v>-930876.99609540112</v>
      </c>
      <c r="AQ123" s="139">
        <f t="shared" ref="AQ123" si="172">SUM(AQ121:AQ122)</f>
        <v>-593394.51725986123</v>
      </c>
      <c r="AR123" s="139">
        <f t="shared" ref="AR123" si="173">SUM(AR121:AR122)</f>
        <v>0</v>
      </c>
      <c r="AS123" s="139">
        <f t="shared" ref="AS123" si="174">SUM(AS121:AS122)</f>
        <v>-13323983.579999994</v>
      </c>
    </row>
    <row r="124" spans="1:46" x14ac:dyDescent="0.25">
      <c r="A124" s="133" t="s">
        <v>94</v>
      </c>
      <c r="B124" s="133"/>
      <c r="C124" s="133"/>
      <c r="D124" s="133"/>
      <c r="E124" s="134">
        <f>(E121*'Individual Inputs'!$I$42/'Individual Inputs'!$H$42)*(1+'Individual Inputs'!$I$48)</f>
        <v>0</v>
      </c>
      <c r="F124" s="134">
        <f>(F121*'Individual Inputs'!$I$42/'Individual Inputs'!$H$42)*(1+'Individual Inputs'!$I$48)</f>
        <v>0</v>
      </c>
      <c r="G124" s="134">
        <f>(G121*'Individual Inputs'!$I$42/'Individual Inputs'!$H$42)*(1+'Individual Inputs'!$I$48)</f>
        <v>0</v>
      </c>
      <c r="H124" s="134">
        <f>(H121*'Individual Inputs'!$I$42/'Individual Inputs'!$H$42)*(1+'Individual Inputs'!$I$48)</f>
        <v>0</v>
      </c>
      <c r="I124" s="134">
        <f>(I121*'Individual Inputs'!$I$42/'Individual Inputs'!$H$42)*(1+'Individual Inputs'!$I$48)</f>
        <v>0</v>
      </c>
      <c r="J124" s="134">
        <f>(J121*'Individual Inputs'!$I$42/'Individual Inputs'!$H$42)*(1+'Individual Inputs'!$I$48)</f>
        <v>0</v>
      </c>
      <c r="K124" s="134">
        <f>(K121*'Individual Inputs'!$I$42/'Individual Inputs'!$H$42)*(1+'Individual Inputs'!$I$48)</f>
        <v>0</v>
      </c>
      <c r="L124" s="134">
        <f>(L121*'Individual Inputs'!$I$42/'Individual Inputs'!$H$42)*(1+'Individual Inputs'!$I$48)</f>
        <v>0</v>
      </c>
      <c r="M124" s="134">
        <f>(M121*'Individual Inputs'!$I$42/'Individual Inputs'!$H$42)*(1+'Individual Inputs'!$I$48)</f>
        <v>0</v>
      </c>
      <c r="N124" s="134">
        <f>(N121*'Individual Inputs'!$I$42/'Individual Inputs'!$H$42)*(1+'Individual Inputs'!$I$48)</f>
        <v>0</v>
      </c>
      <c r="O124" s="134">
        <f>(O121*'Individual Inputs'!$I$42/'Individual Inputs'!$H$42)*(1+'Individual Inputs'!$I$48)</f>
        <v>0</v>
      </c>
      <c r="P124" s="134">
        <f>(P121*'Individual Inputs'!$I$42/'Individual Inputs'!$H$42)*(1+'Individual Inputs'!$I$48)</f>
        <v>0</v>
      </c>
      <c r="Q124" s="134">
        <f>(Q121*'Individual Inputs'!$I$42/'Individual Inputs'!$H$42)*(1+'Individual Inputs'!$I$48)</f>
        <v>0</v>
      </c>
      <c r="R124" s="134">
        <f>(R121*'Individual Inputs'!$I$42/'Individual Inputs'!$H$42)*(1+'Individual Inputs'!$I$48)</f>
        <v>0</v>
      </c>
      <c r="S124" s="134">
        <f>(S121*'Individual Inputs'!$I$42/'Individual Inputs'!$H$42)*(1+'Individual Inputs'!$I$48)</f>
        <v>0</v>
      </c>
      <c r="T124" s="134">
        <f>(T121*'Individual Inputs'!$I$42/'Individual Inputs'!$H$42)*(1+'Individual Inputs'!$I$48)</f>
        <v>0</v>
      </c>
      <c r="U124" s="134">
        <f>(U121*'Individual Inputs'!$I$42/'Individual Inputs'!$H$42)*(1+'Individual Inputs'!$I$48)</f>
        <v>0</v>
      </c>
      <c r="V124" s="134">
        <f>(V121*'Individual Inputs'!$I$42/'Individual Inputs'!$H$42)*(1+'Individual Inputs'!$I$48)</f>
        <v>0</v>
      </c>
      <c r="W124" s="134">
        <f>(W121*'Individual Inputs'!$I$42/'Individual Inputs'!$H$42)*(1+'Individual Inputs'!$I$48)</f>
        <v>0</v>
      </c>
      <c r="X124" s="134">
        <f>(X121*'Individual Inputs'!$I$42/'Individual Inputs'!$H$42)*(1+'Individual Inputs'!$I$48)</f>
        <v>0</v>
      </c>
      <c r="Y124" s="134">
        <f>(Y121*'Individual Inputs'!$I$42/'Individual Inputs'!$H$42)*(1+'Individual Inputs'!$I$48)</f>
        <v>0</v>
      </c>
      <c r="Z124" s="134">
        <f>(Z121*'Individual Inputs'!$I$42/'Individual Inputs'!$H$42)*(1+'Individual Inputs'!$I$48)</f>
        <v>0</v>
      </c>
      <c r="AA124" s="134">
        <f>(AA121*'Individual Inputs'!$I$42/'Individual Inputs'!$H$42)*(1+'Individual Inputs'!$I$48)</f>
        <v>0</v>
      </c>
      <c r="AB124" s="134">
        <f>(AB121*'Individual Inputs'!$I$42/'Individual Inputs'!$H$42)*(1+'Individual Inputs'!$I$48)</f>
        <v>0</v>
      </c>
      <c r="AC124" s="134">
        <f>(AC121*'Individual Inputs'!$I$42/'Individual Inputs'!$H$42)*(1+'Individual Inputs'!$I$48)</f>
        <v>0</v>
      </c>
      <c r="AD124" s="134">
        <f>(AD121*'Individual Inputs'!$I$42/'Individual Inputs'!$H$42)*(1+'Individual Inputs'!$I$48)</f>
        <v>0</v>
      </c>
      <c r="AE124" s="134">
        <f>(AE121*'Individual Inputs'!$I$42/'Individual Inputs'!$H$42)*(1+'Individual Inputs'!$I$48)</f>
        <v>0</v>
      </c>
      <c r="AF124" s="134">
        <f>(AF121*'Individual Inputs'!$I$42/'Individual Inputs'!$H$42)*(1+'Individual Inputs'!$I$48)</f>
        <v>-288053.22688486829</v>
      </c>
      <c r="AG124" s="134">
        <f>(AG121*'Individual Inputs'!$I$42/'Individual Inputs'!$H$42)*(1+'Individual Inputs'!$I$48)</f>
        <v>-681052.30397039454</v>
      </c>
      <c r="AH124" s="134">
        <f>(AH121*'Individual Inputs'!$I$42/'Individual Inputs'!$H$42)*(1+'Individual Inputs'!$I$48)</f>
        <v>-1001003.2254638155</v>
      </c>
      <c r="AI124" s="134">
        <f>(AI121*'Individual Inputs'!$I$42/'Individual Inputs'!$H$42)*(1+'Individual Inputs'!$I$48)</f>
        <v>-1247905.9913651312</v>
      </c>
      <c r="AJ124" s="134">
        <f>(AJ121*'Individual Inputs'!$I$42/'Individual Inputs'!$H$42)*(1+'Individual Inputs'!$I$48)</f>
        <v>-1421760.6016743421</v>
      </c>
      <c r="AK124" s="134">
        <f>(AK121*'Individual Inputs'!$I$42/'Individual Inputs'!$H$42)*(1+'Individual Inputs'!$I$48)</f>
        <v>-1522567.0563914464</v>
      </c>
      <c r="AL124" s="134">
        <f>(AL121*'Individual Inputs'!$I$42/'Individual Inputs'!$H$42)*(1+'Individual Inputs'!$I$48)</f>
        <v>-1550325.3555164461</v>
      </c>
      <c r="AM124" s="134">
        <f>(AM121*'Individual Inputs'!$I$42/'Individual Inputs'!$H$42)*(1+'Individual Inputs'!$I$48)</f>
        <v>-1505035.4990493434</v>
      </c>
      <c r="AN124" s="134">
        <f>(AN121*'Individual Inputs'!$I$42/'Individual Inputs'!$H$42)*(1+'Individual Inputs'!$I$48)</f>
        <v>-1386697.4869901321</v>
      </c>
      <c r="AO124" s="134">
        <f>(AO121*'Individual Inputs'!$I$42/'Individual Inputs'!$H$42)*(1+'Individual Inputs'!$I$48)</f>
        <v>-1195311.3193388127</v>
      </c>
      <c r="AP124" s="134">
        <f>(AP121*'Individual Inputs'!$I$42/'Individual Inputs'!$H$42)*(1+'Individual Inputs'!$I$48)</f>
        <v>-930876.99609540112</v>
      </c>
      <c r="AQ124" s="134">
        <f>(AQ121*'Individual Inputs'!$I$42/'Individual Inputs'!$H$42)*(1+'Individual Inputs'!$I$48)</f>
        <v>-593394.51725986123</v>
      </c>
      <c r="AR124" s="134">
        <f>(AR121*'Individual Inputs'!$I$42/'Individual Inputs'!$H$42)*(1+'Individual Inputs'!$I$48)</f>
        <v>0</v>
      </c>
      <c r="AS124" s="134"/>
      <c r="AT124" s="135">
        <f>SUM(E124:AR124)</f>
        <v>-13323983.579999993</v>
      </c>
    </row>
    <row r="125" spans="1:46" x14ac:dyDescent="0.25">
      <c r="A125" s="121"/>
      <c r="B125" s="121"/>
      <c r="C125" s="121"/>
      <c r="D125" s="121"/>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c r="AA125" s="123"/>
      <c r="AB125" s="123"/>
      <c r="AC125" s="123"/>
      <c r="AD125" s="123"/>
      <c r="AE125" s="123"/>
      <c r="AF125" s="123"/>
      <c r="AG125" s="123"/>
      <c r="AH125" s="123"/>
      <c r="AI125" s="123"/>
      <c r="AJ125" s="123"/>
      <c r="AK125" s="123"/>
      <c r="AL125" s="123"/>
      <c r="AM125" s="123"/>
      <c r="AN125" s="123"/>
      <c r="AO125" s="123"/>
      <c r="AP125" s="123"/>
      <c r="AQ125" s="123"/>
      <c r="AR125" s="123"/>
      <c r="AS125" s="137"/>
    </row>
    <row r="126" spans="1:46" x14ac:dyDescent="0.25">
      <c r="A126" s="124" t="s">
        <v>101</v>
      </c>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c r="AD126" s="120"/>
      <c r="AE126" s="120"/>
      <c r="AF126" s="120"/>
      <c r="AG126" s="120"/>
      <c r="AH126" s="120"/>
      <c r="AI126" s="120"/>
      <c r="AJ126" s="120"/>
      <c r="AK126" s="120"/>
      <c r="AL126" s="120"/>
      <c r="AM126" s="120"/>
      <c r="AN126" s="120"/>
      <c r="AO126" s="120"/>
      <c r="AP126" s="120"/>
      <c r="AQ126" s="120"/>
      <c r="AR126" s="120"/>
      <c r="AS126" s="137">
        <f t="shared" si="52"/>
        <v>0</v>
      </c>
    </row>
    <row r="127" spans="1:46" x14ac:dyDescent="0.25">
      <c r="A127" s="127" t="s">
        <v>95</v>
      </c>
      <c r="B127" s="127"/>
      <c r="C127" s="127"/>
      <c r="D127" s="127"/>
      <c r="E127" s="128">
        <v>0</v>
      </c>
      <c r="F127" s="128">
        <v>0</v>
      </c>
      <c r="G127" s="128">
        <v>0</v>
      </c>
      <c r="H127" s="128">
        <v>0</v>
      </c>
      <c r="I127" s="128">
        <v>0</v>
      </c>
      <c r="J127" s="128">
        <v>0</v>
      </c>
      <c r="K127" s="128">
        <v>0</v>
      </c>
      <c r="L127" s="128">
        <v>0</v>
      </c>
      <c r="M127" s="128">
        <v>0</v>
      </c>
      <c r="N127" s="128">
        <v>-6820.3232795321601</v>
      </c>
      <c r="O127" s="128">
        <v>-15867.249721637443</v>
      </c>
      <c r="P127" s="128">
        <v>-23617.125777777783</v>
      </c>
      <c r="Q127" s="128">
        <v>-30069.95144795323</v>
      </c>
      <c r="R127" s="128">
        <v>-35225.726732163763</v>
      </c>
      <c r="S127" s="128">
        <v>-39084.451630409378</v>
      </c>
      <c r="T127" s="128">
        <v>-41646.126142690126</v>
      </c>
      <c r="U127" s="128">
        <v>-42910.750269005781</v>
      </c>
      <c r="V127" s="128">
        <v>-42878.324009356838</v>
      </c>
      <c r="W127" s="128">
        <v>-41548.847363742629</v>
      </c>
      <c r="X127" s="128">
        <v>-38922.320332163799</v>
      </c>
      <c r="Y127" s="128">
        <v>-34998.742914619819</v>
      </c>
      <c r="Z127" s="128">
        <v>-29778.115111111256</v>
      </c>
      <c r="AA127" s="128">
        <v>-23260.436921637505</v>
      </c>
      <c r="AB127" s="128">
        <v>-15445.708346198648</v>
      </c>
      <c r="AC127" s="128">
        <v>0</v>
      </c>
      <c r="AD127" s="128">
        <v>0</v>
      </c>
      <c r="AE127" s="128">
        <v>0</v>
      </c>
      <c r="AF127" s="128">
        <v>0</v>
      </c>
      <c r="AG127" s="128">
        <v>0</v>
      </c>
      <c r="AH127" s="128">
        <v>0</v>
      </c>
      <c r="AI127" s="128">
        <v>0</v>
      </c>
      <c r="AJ127" s="128">
        <v>0</v>
      </c>
      <c r="AK127" s="128">
        <v>0</v>
      </c>
      <c r="AL127" s="128">
        <v>0</v>
      </c>
      <c r="AM127" s="128">
        <v>0</v>
      </c>
      <c r="AN127" s="128">
        <v>0</v>
      </c>
      <c r="AO127" s="128">
        <v>0</v>
      </c>
      <c r="AP127" s="128">
        <v>0</v>
      </c>
      <c r="AQ127" s="128">
        <v>0</v>
      </c>
      <c r="AR127" s="128">
        <v>0</v>
      </c>
      <c r="AS127" s="129">
        <f t="shared" si="52"/>
        <v>-462074.20000000019</v>
      </c>
    </row>
    <row r="128" spans="1:46" x14ac:dyDescent="0.25">
      <c r="A128" s="155" t="s">
        <v>100</v>
      </c>
      <c r="B128" s="165"/>
      <c r="C128" s="165"/>
      <c r="D128" s="165"/>
      <c r="E128" s="162">
        <f>(E96*'Individual Inputs'!$I$42/'Individual Inputs'!$H$42)*'Individual Inputs'!$I$59</f>
        <v>0</v>
      </c>
      <c r="F128" s="162">
        <f>(F96*'Individual Inputs'!$I$42/'Individual Inputs'!$H$42)*'Individual Inputs'!$I$59</f>
        <v>0</v>
      </c>
      <c r="G128" s="162">
        <f>(G96*'Individual Inputs'!$I$42/'Individual Inputs'!$H$42)*'Individual Inputs'!$I$59</f>
        <v>0</v>
      </c>
      <c r="H128" s="162">
        <f>(H96*'Individual Inputs'!$I$42/'Individual Inputs'!$H$42)*'Individual Inputs'!$I$59</f>
        <v>0</v>
      </c>
      <c r="I128" s="162">
        <f>(I96*'Individual Inputs'!$I$42/'Individual Inputs'!$H$42)*'Individual Inputs'!$I$59</f>
        <v>0</v>
      </c>
      <c r="J128" s="162">
        <f>(J96*'Individual Inputs'!$I$42/'Individual Inputs'!$H$42)*'Individual Inputs'!$I$59</f>
        <v>0</v>
      </c>
      <c r="K128" s="162">
        <f>(K96*'Individual Inputs'!$I$42/'Individual Inputs'!$H$42)*'Individual Inputs'!$I$59</f>
        <v>0</v>
      </c>
      <c r="L128" s="162">
        <f>(L96*'Individual Inputs'!$I$42/'Individual Inputs'!$H$42)*'Individual Inputs'!$I$59</f>
        <v>0</v>
      </c>
      <c r="M128" s="162">
        <f>(M96*'Individual Inputs'!$I$42/'Individual Inputs'!$H$42)*'Individual Inputs'!$I$59</f>
        <v>0</v>
      </c>
      <c r="N128" s="162">
        <f>(N96*'Individual Inputs'!$I$42/'Individual Inputs'!$H$42)*'Individual Inputs'!$I$59</f>
        <v>-6820.3232795321592</v>
      </c>
      <c r="O128" s="162">
        <f>(O96*'Individual Inputs'!$I$42/'Individual Inputs'!$H$42)*'Individual Inputs'!$I$59</f>
        <v>-15867.249721637443</v>
      </c>
      <c r="P128" s="162">
        <f>(P96*'Individual Inputs'!$I$42/'Individual Inputs'!$H$42)*'Individual Inputs'!$I$59</f>
        <v>-23617.125777777783</v>
      </c>
      <c r="Q128" s="162">
        <f>(Q96*'Individual Inputs'!$I$42/'Individual Inputs'!$H$42)*'Individual Inputs'!$I$59</f>
        <v>-30069.95144795323</v>
      </c>
      <c r="R128" s="162">
        <f>(R96*'Individual Inputs'!$I$42/'Individual Inputs'!$H$42)*'Individual Inputs'!$I$59</f>
        <v>-35225.726732163763</v>
      </c>
      <c r="S128" s="162">
        <f>(S96*'Individual Inputs'!$I$42/'Individual Inputs'!$H$42)*'Individual Inputs'!$I$59</f>
        <v>-39084.451630409378</v>
      </c>
      <c r="T128" s="162">
        <f>(T96*'Individual Inputs'!$I$42/'Individual Inputs'!$H$42)*'Individual Inputs'!$I$59</f>
        <v>-41646.126142690126</v>
      </c>
      <c r="U128" s="162">
        <f>(U96*'Individual Inputs'!$I$42/'Individual Inputs'!$H$42)*'Individual Inputs'!$I$59</f>
        <v>-42910.750269005781</v>
      </c>
      <c r="V128" s="162">
        <f>(V96*'Individual Inputs'!$I$42/'Individual Inputs'!$H$42)*'Individual Inputs'!$I$59</f>
        <v>-42878.324009356838</v>
      </c>
      <c r="W128" s="162">
        <f>(W96*'Individual Inputs'!$I$42/'Individual Inputs'!$H$42)*'Individual Inputs'!$I$59</f>
        <v>-41548.847363742629</v>
      </c>
      <c r="X128" s="162">
        <f>(X96*'Individual Inputs'!$I$42/'Individual Inputs'!$H$42)*'Individual Inputs'!$I$59</f>
        <v>-38922.320332163792</v>
      </c>
      <c r="Y128" s="162">
        <f>(Y96*'Individual Inputs'!$I$42/'Individual Inputs'!$H$42)*'Individual Inputs'!$I$59</f>
        <v>-34998.742914619819</v>
      </c>
      <c r="Z128" s="162">
        <f>(Z96*'Individual Inputs'!$I$42/'Individual Inputs'!$H$42)*'Individual Inputs'!$I$59</f>
        <v>-29778.115111111249</v>
      </c>
      <c r="AA128" s="162">
        <f>(AA96*'Individual Inputs'!$I$42/'Individual Inputs'!$H$42)*'Individual Inputs'!$I$59</f>
        <v>-23260.436921637505</v>
      </c>
      <c r="AB128" s="162">
        <f>(AB96*'Individual Inputs'!$I$42/'Individual Inputs'!$H$42)*'Individual Inputs'!$I$59</f>
        <v>-15445.708346198648</v>
      </c>
      <c r="AC128" s="162">
        <f>(AC96*'Individual Inputs'!$I$42/'Individual Inputs'!$H$42)*'Individual Inputs'!$I$59</f>
        <v>0</v>
      </c>
      <c r="AD128" s="162">
        <f>(AD96*'Individual Inputs'!$I$42/'Individual Inputs'!$H$42)*'Individual Inputs'!$I$59</f>
        <v>0</v>
      </c>
      <c r="AE128" s="162">
        <f>(AE96*'Individual Inputs'!$I$42/'Individual Inputs'!$H$42)*'Individual Inputs'!$I$59</f>
        <v>0</v>
      </c>
      <c r="AF128" s="162">
        <f>(AF96*'Individual Inputs'!$I$42/'Individual Inputs'!$H$42)*'Individual Inputs'!$I$59</f>
        <v>0</v>
      </c>
      <c r="AG128" s="162">
        <f>(AG96*'Individual Inputs'!$I$42/'Individual Inputs'!$H$42)*'Individual Inputs'!$I$59</f>
        <v>0</v>
      </c>
      <c r="AH128" s="162">
        <f>(AH96*'Individual Inputs'!$I$42/'Individual Inputs'!$H$42)*'Individual Inputs'!$I$59</f>
        <v>0</v>
      </c>
      <c r="AI128" s="162">
        <f>(AI96*'Individual Inputs'!$I$42/'Individual Inputs'!$H$42)*'Individual Inputs'!$I$59</f>
        <v>0</v>
      </c>
      <c r="AJ128" s="162">
        <f>(AJ96*'Individual Inputs'!$I$42/'Individual Inputs'!$H$42)*'Individual Inputs'!$I$59</f>
        <v>0</v>
      </c>
      <c r="AK128" s="162">
        <f>(AK96*'Individual Inputs'!$I$42/'Individual Inputs'!$H$42)*'Individual Inputs'!$I$59</f>
        <v>0</v>
      </c>
      <c r="AL128" s="162">
        <f>(AL96*'Individual Inputs'!$I$42/'Individual Inputs'!$H$42)*'Individual Inputs'!$I$59</f>
        <v>0</v>
      </c>
      <c r="AM128" s="162">
        <f>(AM96*'Individual Inputs'!$I$42/'Individual Inputs'!$H$42)*'Individual Inputs'!$I$59</f>
        <v>0</v>
      </c>
      <c r="AN128" s="162">
        <f>(AN96*'Individual Inputs'!$I$42/'Individual Inputs'!$H$42)*'Individual Inputs'!$I$59</f>
        <v>0</v>
      </c>
      <c r="AO128" s="162">
        <f>(AO96*'Individual Inputs'!$I$42/'Individual Inputs'!$H$42)*'Individual Inputs'!$I$59</f>
        <v>0</v>
      </c>
      <c r="AP128" s="162">
        <f>(AP96*'Individual Inputs'!$I$42/'Individual Inputs'!$H$42)*'Individual Inputs'!$I$59</f>
        <v>0</v>
      </c>
      <c r="AQ128" s="162">
        <f>(AQ96*'Individual Inputs'!$I$42/'Individual Inputs'!$H$42)*'Individual Inputs'!$I$59</f>
        <v>0</v>
      </c>
      <c r="AR128" s="162">
        <f>(AR96*'Individual Inputs'!$I$42/'Individual Inputs'!$H$42)*'Individual Inputs'!$I$59</f>
        <v>0</v>
      </c>
      <c r="AS128" s="166">
        <f t="shared" si="52"/>
        <v>-462074.20000000013</v>
      </c>
    </row>
    <row r="129" spans="1:46" x14ac:dyDescent="0.25">
      <c r="A129" s="127" t="s">
        <v>96</v>
      </c>
      <c r="B129" s="127"/>
      <c r="C129" s="127"/>
      <c r="D129" s="127"/>
      <c r="E129" s="128">
        <v>0</v>
      </c>
      <c r="F129" s="128">
        <v>0</v>
      </c>
      <c r="G129" s="128">
        <v>0</v>
      </c>
      <c r="H129" s="128">
        <v>0</v>
      </c>
      <c r="I129" s="128">
        <v>0</v>
      </c>
      <c r="J129" s="128">
        <v>0</v>
      </c>
      <c r="K129" s="128">
        <v>0</v>
      </c>
      <c r="L129" s="128">
        <v>0</v>
      </c>
      <c r="M129" s="128">
        <v>0</v>
      </c>
      <c r="N129" s="128">
        <v>0</v>
      </c>
      <c r="O129" s="128">
        <v>0</v>
      </c>
      <c r="P129" s="128">
        <v>0</v>
      </c>
      <c r="Q129" s="128">
        <v>0</v>
      </c>
      <c r="R129" s="128">
        <v>0</v>
      </c>
      <c r="S129" s="128">
        <v>0</v>
      </c>
      <c r="T129" s="128">
        <v>-3037.5356142178352</v>
      </c>
      <c r="U129" s="128">
        <v>-7181.7304420687133</v>
      </c>
      <c r="V129" s="128">
        <v>-10555.628833516079</v>
      </c>
      <c r="W129" s="128">
        <v>-13159.23078855994</v>
      </c>
      <c r="X129" s="128">
        <v>-14992.536307200297</v>
      </c>
      <c r="Y129" s="128">
        <v>-16055.545389437126</v>
      </c>
      <c r="Z129" s="128">
        <v>-16348.258035270461</v>
      </c>
      <c r="AA129" s="128">
        <v>-15870.674244700298</v>
      </c>
      <c r="AB129" s="128">
        <v>-14622.794017726612</v>
      </c>
      <c r="AC129" s="128">
        <v>-12604.617354349382</v>
      </c>
      <c r="AD129" s="128">
        <v>-9816.1442545687969</v>
      </c>
      <c r="AE129" s="128">
        <v>-6257.3747183844262</v>
      </c>
      <c r="AF129" s="128">
        <v>0</v>
      </c>
      <c r="AG129" s="128">
        <v>0</v>
      </c>
      <c r="AH129" s="128">
        <v>0</v>
      </c>
      <c r="AI129" s="128">
        <v>0</v>
      </c>
      <c r="AJ129" s="128">
        <v>0</v>
      </c>
      <c r="AK129" s="128">
        <v>0</v>
      </c>
      <c r="AL129" s="128">
        <v>0</v>
      </c>
      <c r="AM129" s="128">
        <v>0</v>
      </c>
      <c r="AN129" s="128">
        <v>0</v>
      </c>
      <c r="AO129" s="128">
        <v>0</v>
      </c>
      <c r="AP129" s="128">
        <v>0</v>
      </c>
      <c r="AQ129" s="128">
        <v>0</v>
      </c>
      <c r="AR129" s="128">
        <v>0</v>
      </c>
      <c r="AS129" s="129">
        <f t="shared" si="52"/>
        <v>-140502.06999999998</v>
      </c>
    </row>
    <row r="130" spans="1:46" x14ac:dyDescent="0.25">
      <c r="A130" s="155" t="s">
        <v>100</v>
      </c>
      <c r="B130" s="155"/>
      <c r="C130" s="155"/>
      <c r="D130" s="155"/>
      <c r="E130" s="156">
        <f>(E101*'Individual Inputs'!$I$42/'Individual Inputs'!$H$42)*'Individual Inputs'!$I$59</f>
        <v>0</v>
      </c>
      <c r="F130" s="156">
        <f>(F101*'Individual Inputs'!$I$42/'Individual Inputs'!$H$42)*'Individual Inputs'!$I$59</f>
        <v>0</v>
      </c>
      <c r="G130" s="156">
        <f>(G101*'Individual Inputs'!$I$42/'Individual Inputs'!$H$42)*'Individual Inputs'!$I$59</f>
        <v>0</v>
      </c>
      <c r="H130" s="156">
        <f>(H101*'Individual Inputs'!$I$42/'Individual Inputs'!$H$42)*'Individual Inputs'!$I$59</f>
        <v>0</v>
      </c>
      <c r="I130" s="156">
        <f>(I101*'Individual Inputs'!$I$42/'Individual Inputs'!$H$42)*'Individual Inputs'!$I$59</f>
        <v>0</v>
      </c>
      <c r="J130" s="156">
        <f>(J101*'Individual Inputs'!$I$42/'Individual Inputs'!$H$42)*'Individual Inputs'!$I$59</f>
        <v>0</v>
      </c>
      <c r="K130" s="156">
        <f>(K101*'Individual Inputs'!$I$42/'Individual Inputs'!$H$42)*'Individual Inputs'!$I$59</f>
        <v>0</v>
      </c>
      <c r="L130" s="156">
        <f>(L101*'Individual Inputs'!$I$42/'Individual Inputs'!$H$42)*'Individual Inputs'!$I$59</f>
        <v>0</v>
      </c>
      <c r="M130" s="156">
        <f>(M101*'Individual Inputs'!$I$42/'Individual Inputs'!$H$42)*'Individual Inputs'!$I$59</f>
        <v>0</v>
      </c>
      <c r="N130" s="156">
        <f>(N101*'Individual Inputs'!$I$42/'Individual Inputs'!$H$42)*'Individual Inputs'!$I$59</f>
        <v>0</v>
      </c>
      <c r="O130" s="156">
        <f>(O101*'Individual Inputs'!$I$42/'Individual Inputs'!$H$42)*'Individual Inputs'!$I$59</f>
        <v>0</v>
      </c>
      <c r="P130" s="156">
        <f>(P101*'Individual Inputs'!$I$42/'Individual Inputs'!$H$42)*'Individual Inputs'!$I$59</f>
        <v>0</v>
      </c>
      <c r="Q130" s="156">
        <f>(Q101*'Individual Inputs'!$I$42/'Individual Inputs'!$H$42)*'Individual Inputs'!$I$59</f>
        <v>0</v>
      </c>
      <c r="R130" s="156">
        <f>(R101*'Individual Inputs'!$I$42/'Individual Inputs'!$H$42)*'Individual Inputs'!$I$59</f>
        <v>0</v>
      </c>
      <c r="S130" s="156">
        <f>(S101*'Individual Inputs'!$I$42/'Individual Inputs'!$H$42)*'Individual Inputs'!$I$59</f>
        <v>0</v>
      </c>
      <c r="T130" s="156">
        <f>(T101*'Individual Inputs'!$I$42/'Individual Inputs'!$H$42)*'Individual Inputs'!$I$59</f>
        <v>-3037.5356142178352</v>
      </c>
      <c r="U130" s="156">
        <f>(U101*'Individual Inputs'!$I$42/'Individual Inputs'!$H$42)*'Individual Inputs'!$I$59</f>
        <v>-7181.7304420687133</v>
      </c>
      <c r="V130" s="156">
        <f>(V101*'Individual Inputs'!$I$42/'Individual Inputs'!$H$42)*'Individual Inputs'!$I$59</f>
        <v>-10555.628833516079</v>
      </c>
      <c r="W130" s="156">
        <f>(W101*'Individual Inputs'!$I$42/'Individual Inputs'!$H$42)*'Individual Inputs'!$I$59</f>
        <v>-13159.23078855994</v>
      </c>
      <c r="X130" s="156">
        <f>(X101*'Individual Inputs'!$I$42/'Individual Inputs'!$H$42)*'Individual Inputs'!$I$59</f>
        <v>-14992.536307200297</v>
      </c>
      <c r="Y130" s="156">
        <f>(Y101*'Individual Inputs'!$I$42/'Individual Inputs'!$H$42)*'Individual Inputs'!$I$59</f>
        <v>-16055.545389437124</v>
      </c>
      <c r="Z130" s="156">
        <f>(Z101*'Individual Inputs'!$I$42/'Individual Inputs'!$H$42)*'Individual Inputs'!$I$59</f>
        <v>-16348.258035270461</v>
      </c>
      <c r="AA130" s="156">
        <f>(AA101*'Individual Inputs'!$I$42/'Individual Inputs'!$H$42)*'Individual Inputs'!$I$59</f>
        <v>-15870.674244700298</v>
      </c>
      <c r="AB130" s="156">
        <f>(AB101*'Individual Inputs'!$I$42/'Individual Inputs'!$H$42)*'Individual Inputs'!$I$59</f>
        <v>-14622.794017726612</v>
      </c>
      <c r="AC130" s="156">
        <f>(AC101*'Individual Inputs'!$I$42/'Individual Inputs'!$H$42)*'Individual Inputs'!$I$59</f>
        <v>-12604.617354349384</v>
      </c>
      <c r="AD130" s="156">
        <f>(AD101*'Individual Inputs'!$I$42/'Individual Inputs'!$H$42)*'Individual Inputs'!$I$59</f>
        <v>-9816.1442545687969</v>
      </c>
      <c r="AE130" s="156">
        <f>(AE101*'Individual Inputs'!$I$42/'Individual Inputs'!$H$42)*'Individual Inputs'!$I$59</f>
        <v>-6257.3747183844262</v>
      </c>
      <c r="AF130" s="156">
        <f>(AF101*'Individual Inputs'!$I$42/'Individual Inputs'!$H$42)*'Individual Inputs'!$I$59</f>
        <v>0</v>
      </c>
      <c r="AG130" s="156">
        <f>(AG101*'Individual Inputs'!$I$42/'Individual Inputs'!$H$42)*'Individual Inputs'!$I$59</f>
        <v>0</v>
      </c>
      <c r="AH130" s="156">
        <f>(AH101*'Individual Inputs'!$I$42/'Individual Inputs'!$H$42)*'Individual Inputs'!$I$59</f>
        <v>0</v>
      </c>
      <c r="AI130" s="156">
        <f>(AI101*'Individual Inputs'!$I$42/'Individual Inputs'!$H$42)*'Individual Inputs'!$I$59</f>
        <v>0</v>
      </c>
      <c r="AJ130" s="156">
        <f>(AJ101*'Individual Inputs'!$I$42/'Individual Inputs'!$H$42)*'Individual Inputs'!$I$59</f>
        <v>0</v>
      </c>
      <c r="AK130" s="156">
        <f>(AK101*'Individual Inputs'!$I$42/'Individual Inputs'!$H$42)*'Individual Inputs'!$I$59</f>
        <v>0</v>
      </c>
      <c r="AL130" s="156">
        <f>(AL101*'Individual Inputs'!$I$42/'Individual Inputs'!$H$42)*'Individual Inputs'!$I$59</f>
        <v>0</v>
      </c>
      <c r="AM130" s="156">
        <f>(AM101*'Individual Inputs'!$I$42/'Individual Inputs'!$H$42)*'Individual Inputs'!$I$59</f>
        <v>0</v>
      </c>
      <c r="AN130" s="156">
        <f>(AN101*'Individual Inputs'!$I$42/'Individual Inputs'!$H$42)*'Individual Inputs'!$I$59</f>
        <v>0</v>
      </c>
      <c r="AO130" s="156">
        <f>(AO101*'Individual Inputs'!$I$42/'Individual Inputs'!$H$42)*'Individual Inputs'!$I$59</f>
        <v>0</v>
      </c>
      <c r="AP130" s="156">
        <f>(AP101*'Individual Inputs'!$I$42/'Individual Inputs'!$H$42)*'Individual Inputs'!$I$59</f>
        <v>0</v>
      </c>
      <c r="AQ130" s="156">
        <f>(AQ101*'Individual Inputs'!$I$42/'Individual Inputs'!$H$42)*'Individual Inputs'!$I$59</f>
        <v>0</v>
      </c>
      <c r="AR130" s="156">
        <f>(AR101*'Individual Inputs'!$I$42/'Individual Inputs'!$H$42)*'Individual Inputs'!$I$59</f>
        <v>0</v>
      </c>
      <c r="AS130" s="143">
        <f t="shared" si="52"/>
        <v>-140502.06999999998</v>
      </c>
    </row>
    <row r="131" spans="1:46" x14ac:dyDescent="0.25">
      <c r="A131" s="127" t="s">
        <v>97</v>
      </c>
      <c r="B131" s="127"/>
      <c r="C131" s="127"/>
      <c r="D131" s="127"/>
      <c r="E131" s="128">
        <v>0</v>
      </c>
      <c r="F131" s="128">
        <v>0</v>
      </c>
      <c r="G131" s="128">
        <v>0</v>
      </c>
      <c r="H131" s="128">
        <v>0</v>
      </c>
      <c r="I131" s="128">
        <v>0</v>
      </c>
      <c r="J131" s="128">
        <v>0</v>
      </c>
      <c r="K131" s="128">
        <v>0</v>
      </c>
      <c r="L131" s="128">
        <v>0</v>
      </c>
      <c r="M131" s="128">
        <v>0</v>
      </c>
      <c r="N131" s="128">
        <v>0</v>
      </c>
      <c r="O131" s="128">
        <v>0</v>
      </c>
      <c r="P131" s="128">
        <v>0</v>
      </c>
      <c r="Q131" s="128">
        <v>0</v>
      </c>
      <c r="R131" s="128">
        <v>0</v>
      </c>
      <c r="S131" s="128">
        <v>0</v>
      </c>
      <c r="T131" s="128">
        <v>0</v>
      </c>
      <c r="U131" s="128">
        <v>0</v>
      </c>
      <c r="V131" s="128">
        <v>0</v>
      </c>
      <c r="W131" s="128">
        <v>0</v>
      </c>
      <c r="X131" s="128">
        <v>0</v>
      </c>
      <c r="Y131" s="128">
        <v>0</v>
      </c>
      <c r="Z131" s="128">
        <v>0</v>
      </c>
      <c r="AA131" s="128">
        <v>0</v>
      </c>
      <c r="AB131" s="128">
        <v>0</v>
      </c>
      <c r="AC131" s="128">
        <v>0</v>
      </c>
      <c r="AD131" s="128">
        <v>0</v>
      </c>
      <c r="AE131" s="128">
        <v>0</v>
      </c>
      <c r="AF131" s="128">
        <v>-4116.4482609649094</v>
      </c>
      <c r="AG131" s="128">
        <v>-9732.6338004385907</v>
      </c>
      <c r="AH131" s="128">
        <v>-14304.918682017536</v>
      </c>
      <c r="AI131" s="128">
        <v>-17833.302905701745</v>
      </c>
      <c r="AJ131" s="128">
        <v>-20317.786471491225</v>
      </c>
      <c r="AK131" s="128">
        <v>-21758.369379385935</v>
      </c>
      <c r="AL131" s="128">
        <v>-22155.051629385947</v>
      </c>
      <c r="AM131" s="128">
        <v>-21507.833221491223</v>
      </c>
      <c r="AN131" s="128">
        <v>-19816.714155701753</v>
      </c>
      <c r="AO131" s="128">
        <v>-17081.694432017524</v>
      </c>
      <c r="AP131" s="128">
        <v>-13302.774050438666</v>
      </c>
      <c r="AQ131" s="128">
        <v>-8479.953010964804</v>
      </c>
      <c r="AR131" s="128">
        <v>0</v>
      </c>
      <c r="AS131" s="129">
        <f t="shared" si="52"/>
        <v>-190407.47999999981</v>
      </c>
    </row>
    <row r="132" spans="1:46" x14ac:dyDescent="0.25">
      <c r="A132" s="155" t="s">
        <v>100</v>
      </c>
      <c r="B132" s="155"/>
      <c r="C132" s="155"/>
      <c r="D132" s="155"/>
      <c r="E132" s="156">
        <f>(E107*'Individual Inputs'!$I$42/'Individual Inputs'!$H$42)*'Individual Inputs'!$I$59</f>
        <v>0</v>
      </c>
      <c r="F132" s="156">
        <f>(F107*'Individual Inputs'!$I$42/'Individual Inputs'!$H$42)*'Individual Inputs'!$I$59</f>
        <v>0</v>
      </c>
      <c r="G132" s="156">
        <f>(G107*'Individual Inputs'!$I$42/'Individual Inputs'!$H$42)*'Individual Inputs'!$I$59</f>
        <v>0</v>
      </c>
      <c r="H132" s="156">
        <f>(H107*'Individual Inputs'!$I$42/'Individual Inputs'!$H$42)*'Individual Inputs'!$I$59</f>
        <v>0</v>
      </c>
      <c r="I132" s="156">
        <f>(I107*'Individual Inputs'!$I$42/'Individual Inputs'!$H$42)*'Individual Inputs'!$I$59</f>
        <v>0</v>
      </c>
      <c r="J132" s="156">
        <f>(J107*'Individual Inputs'!$I$42/'Individual Inputs'!$H$42)*'Individual Inputs'!$I$59</f>
        <v>0</v>
      </c>
      <c r="K132" s="156">
        <f>(K107*'Individual Inputs'!$I$42/'Individual Inputs'!$H$42)*'Individual Inputs'!$I$59</f>
        <v>0</v>
      </c>
      <c r="L132" s="156">
        <f>(L107*'Individual Inputs'!$I$42/'Individual Inputs'!$H$42)*'Individual Inputs'!$I$59</f>
        <v>0</v>
      </c>
      <c r="M132" s="156">
        <f>(M107*'Individual Inputs'!$I$42/'Individual Inputs'!$H$42)*'Individual Inputs'!$I$59</f>
        <v>0</v>
      </c>
      <c r="N132" s="156">
        <f>(N107*'Individual Inputs'!$I$42/'Individual Inputs'!$H$42)*'Individual Inputs'!$I$59</f>
        <v>0</v>
      </c>
      <c r="O132" s="156">
        <f>(O107*'Individual Inputs'!$I$42/'Individual Inputs'!$H$42)*'Individual Inputs'!$I$59</f>
        <v>0</v>
      </c>
      <c r="P132" s="156">
        <f>(P107*'Individual Inputs'!$I$42/'Individual Inputs'!$H$42)*'Individual Inputs'!$I$59</f>
        <v>0</v>
      </c>
      <c r="Q132" s="156">
        <f>(Q107*'Individual Inputs'!$I$42/'Individual Inputs'!$H$42)*'Individual Inputs'!$I$59</f>
        <v>0</v>
      </c>
      <c r="R132" s="156">
        <f>(R107*'Individual Inputs'!$I$42/'Individual Inputs'!$H$42)*'Individual Inputs'!$I$59</f>
        <v>0</v>
      </c>
      <c r="S132" s="156">
        <f>(S107*'Individual Inputs'!$I$42/'Individual Inputs'!$H$42)*'Individual Inputs'!$I$59</f>
        <v>0</v>
      </c>
      <c r="T132" s="156">
        <f>(T107*'Individual Inputs'!$I$42/'Individual Inputs'!$H$42)*'Individual Inputs'!$I$59</f>
        <v>0</v>
      </c>
      <c r="U132" s="156">
        <f>(U107*'Individual Inputs'!$I$42/'Individual Inputs'!$H$42)*'Individual Inputs'!$I$59</f>
        <v>0</v>
      </c>
      <c r="V132" s="156">
        <f>(V107*'Individual Inputs'!$I$42/'Individual Inputs'!$H$42)*'Individual Inputs'!$I$59</f>
        <v>0</v>
      </c>
      <c r="W132" s="156">
        <f>(W107*'Individual Inputs'!$I$42/'Individual Inputs'!$H$42)*'Individual Inputs'!$I$59</f>
        <v>0</v>
      </c>
      <c r="X132" s="156">
        <f>(X107*'Individual Inputs'!$I$42/'Individual Inputs'!$H$42)*'Individual Inputs'!$I$59</f>
        <v>0</v>
      </c>
      <c r="Y132" s="156">
        <f>(Y107*'Individual Inputs'!$I$42/'Individual Inputs'!$H$42)*'Individual Inputs'!$I$59</f>
        <v>0</v>
      </c>
      <c r="Z132" s="156">
        <f>(Z107*'Individual Inputs'!$I$42/'Individual Inputs'!$H$42)*'Individual Inputs'!$I$59</f>
        <v>0</v>
      </c>
      <c r="AA132" s="156">
        <f>(AA107*'Individual Inputs'!$I$42/'Individual Inputs'!$H$42)*'Individual Inputs'!$I$59</f>
        <v>0</v>
      </c>
      <c r="AB132" s="156">
        <f>(AB107*'Individual Inputs'!$I$42/'Individual Inputs'!$H$42)*'Individual Inputs'!$I$59</f>
        <v>0</v>
      </c>
      <c r="AC132" s="156">
        <f>(AC107*'Individual Inputs'!$I$42/'Individual Inputs'!$H$42)*'Individual Inputs'!$I$59</f>
        <v>0</v>
      </c>
      <c r="AD132" s="156">
        <f>(AD107*'Individual Inputs'!$I$42/'Individual Inputs'!$H$42)*'Individual Inputs'!$I$59</f>
        <v>0</v>
      </c>
      <c r="AE132" s="156">
        <f>(AE107*'Individual Inputs'!$I$42/'Individual Inputs'!$H$42)*'Individual Inputs'!$I$59</f>
        <v>0</v>
      </c>
      <c r="AF132" s="156">
        <f>(AF107*'Individual Inputs'!$I$42/'Individual Inputs'!$H$42)*'Individual Inputs'!$I$59</f>
        <v>-4116.4482609649085</v>
      </c>
      <c r="AG132" s="156">
        <f>(AG107*'Individual Inputs'!$I$42/'Individual Inputs'!$H$42)*'Individual Inputs'!$I$59</f>
        <v>-9732.6338004385907</v>
      </c>
      <c r="AH132" s="156">
        <f>(AH107*'Individual Inputs'!$I$42/'Individual Inputs'!$H$42)*'Individual Inputs'!$I$59</f>
        <v>-14304.918682017538</v>
      </c>
      <c r="AI132" s="156">
        <f>(AI107*'Individual Inputs'!$I$42/'Individual Inputs'!$H$42)*'Individual Inputs'!$I$59</f>
        <v>-17833.302905701745</v>
      </c>
      <c r="AJ132" s="156">
        <f>(AJ107*'Individual Inputs'!$I$42/'Individual Inputs'!$H$42)*'Individual Inputs'!$I$59</f>
        <v>-20317.786471491225</v>
      </c>
      <c r="AK132" s="156">
        <f>(AK107*'Individual Inputs'!$I$42/'Individual Inputs'!$H$42)*'Individual Inputs'!$I$59</f>
        <v>-21758.369379385935</v>
      </c>
      <c r="AL132" s="156">
        <f>(AL107*'Individual Inputs'!$I$42/'Individual Inputs'!$H$42)*'Individual Inputs'!$I$59</f>
        <v>-22155.051629385947</v>
      </c>
      <c r="AM132" s="156">
        <f>(AM107*'Individual Inputs'!$I$42/'Individual Inputs'!$H$42)*'Individual Inputs'!$I$59</f>
        <v>-21507.833221491223</v>
      </c>
      <c r="AN132" s="156">
        <f>(AN107*'Individual Inputs'!$I$42/'Individual Inputs'!$H$42)*'Individual Inputs'!$I$59</f>
        <v>-19816.714155701753</v>
      </c>
      <c r="AO132" s="156">
        <f>(AO107*'Individual Inputs'!$I$42/'Individual Inputs'!$H$42)*'Individual Inputs'!$I$59</f>
        <v>-17081.694432017524</v>
      </c>
      <c r="AP132" s="156">
        <f>(AP107*'Individual Inputs'!$I$42/'Individual Inputs'!$H$42)*'Individual Inputs'!$I$59</f>
        <v>-13302.774050438666</v>
      </c>
      <c r="AQ132" s="156">
        <f>(AQ107*'Individual Inputs'!$I$42/'Individual Inputs'!$H$42)*'Individual Inputs'!$I$59</f>
        <v>-8479.953010964804</v>
      </c>
      <c r="AR132" s="156">
        <f>(AR107*'Individual Inputs'!$I$42/'Individual Inputs'!$H$42)*'Individual Inputs'!$I$59</f>
        <v>0</v>
      </c>
      <c r="AS132" s="143">
        <f t="shared" si="52"/>
        <v>-190407.47999999981</v>
      </c>
    </row>
    <row r="133" spans="1:46" x14ac:dyDescent="0.25">
      <c r="A133" s="127" t="s">
        <v>98</v>
      </c>
      <c r="B133" s="127"/>
      <c r="C133" s="127"/>
      <c r="D133" s="127"/>
      <c r="E133" s="128">
        <v>0</v>
      </c>
      <c r="F133" s="128">
        <v>0</v>
      </c>
      <c r="G133" s="128">
        <v>0</v>
      </c>
      <c r="H133" s="128">
        <v>0</v>
      </c>
      <c r="I133" s="128">
        <v>0</v>
      </c>
      <c r="J133" s="128">
        <v>0</v>
      </c>
      <c r="K133" s="128">
        <v>0</v>
      </c>
      <c r="L133" s="128">
        <v>0</v>
      </c>
      <c r="M133" s="128">
        <v>0</v>
      </c>
      <c r="N133" s="128">
        <v>0</v>
      </c>
      <c r="O133" s="128">
        <v>0</v>
      </c>
      <c r="P133" s="128">
        <v>0</v>
      </c>
      <c r="Q133" s="128">
        <v>0</v>
      </c>
      <c r="R133" s="128">
        <v>0</v>
      </c>
      <c r="S133" s="128">
        <v>0</v>
      </c>
      <c r="T133" s="128">
        <v>0</v>
      </c>
      <c r="U133" s="128">
        <v>0</v>
      </c>
      <c r="V133" s="128">
        <v>0</v>
      </c>
      <c r="W133" s="128">
        <v>0</v>
      </c>
      <c r="X133" s="128">
        <v>0</v>
      </c>
      <c r="Y133" s="128">
        <v>0</v>
      </c>
      <c r="Z133" s="128">
        <v>0</v>
      </c>
      <c r="AA133" s="128">
        <v>0</v>
      </c>
      <c r="AB133" s="128">
        <v>0</v>
      </c>
      <c r="AC133" s="128">
        <v>0</v>
      </c>
      <c r="AD133" s="128">
        <v>0</v>
      </c>
      <c r="AE133" s="128">
        <v>0</v>
      </c>
      <c r="AF133" s="128">
        <v>-5096.1860743786528</v>
      </c>
      <c r="AG133" s="128">
        <v>-12049.055325475145</v>
      </c>
      <c r="AH133" s="128">
        <v>-17709.569697185671</v>
      </c>
      <c r="AI133" s="128">
        <v>-22077.729189510224</v>
      </c>
      <c r="AJ133" s="128">
        <v>-25153.533802448837</v>
      </c>
      <c r="AK133" s="128">
        <v>-26936.983536001444</v>
      </c>
      <c r="AL133" s="128">
        <v>-27428.078390168121</v>
      </c>
      <c r="AM133" s="128">
        <v>-26626.818364948835</v>
      </c>
      <c r="AN133" s="128">
        <v>-24533.203460343575</v>
      </c>
      <c r="AO133" s="128">
        <v>-21147.233676352316</v>
      </c>
      <c r="AP133" s="128">
        <v>-16468.909012975248</v>
      </c>
      <c r="AQ133" s="128">
        <v>-10498.229470211863</v>
      </c>
      <c r="AR133" s="128">
        <v>0</v>
      </c>
      <c r="AS133" s="129">
        <f t="shared" si="52"/>
        <v>-235725.52999999991</v>
      </c>
    </row>
    <row r="134" spans="1:46" x14ac:dyDescent="0.25">
      <c r="A134" s="155" t="s">
        <v>100</v>
      </c>
      <c r="B134" s="155"/>
      <c r="C134" s="155"/>
      <c r="D134" s="155"/>
      <c r="E134" s="156">
        <f>(E114*'Individual Inputs'!$I$42/'Individual Inputs'!$H$42)*'Individual Inputs'!$I$59</f>
        <v>0</v>
      </c>
      <c r="F134" s="156">
        <f>(F114*'Individual Inputs'!$I$42/'Individual Inputs'!$H$42)*'Individual Inputs'!$I$59</f>
        <v>0</v>
      </c>
      <c r="G134" s="156">
        <f>(G114*'Individual Inputs'!$I$42/'Individual Inputs'!$H$42)*'Individual Inputs'!$I$59</f>
        <v>0</v>
      </c>
      <c r="H134" s="156">
        <f>(H114*'Individual Inputs'!$I$42/'Individual Inputs'!$H$42)*'Individual Inputs'!$I$59</f>
        <v>0</v>
      </c>
      <c r="I134" s="156">
        <f>(I114*'Individual Inputs'!$I$42/'Individual Inputs'!$H$42)*'Individual Inputs'!$I$59</f>
        <v>0</v>
      </c>
      <c r="J134" s="156">
        <f>(J114*'Individual Inputs'!$I$42/'Individual Inputs'!$H$42)*'Individual Inputs'!$I$59</f>
        <v>0</v>
      </c>
      <c r="K134" s="156">
        <f>(K114*'Individual Inputs'!$I$42/'Individual Inputs'!$H$42)*'Individual Inputs'!$I$59</f>
        <v>0</v>
      </c>
      <c r="L134" s="156">
        <f>(L114*'Individual Inputs'!$I$42/'Individual Inputs'!$H$42)*'Individual Inputs'!$I$59</f>
        <v>0</v>
      </c>
      <c r="M134" s="156">
        <f>(M114*'Individual Inputs'!$I$42/'Individual Inputs'!$H$42)*'Individual Inputs'!$I$59</f>
        <v>0</v>
      </c>
      <c r="N134" s="156">
        <f>(N114*'Individual Inputs'!$I$42/'Individual Inputs'!$H$42)*'Individual Inputs'!$I$59</f>
        <v>0</v>
      </c>
      <c r="O134" s="156">
        <f>(O114*'Individual Inputs'!$I$42/'Individual Inputs'!$H$42)*'Individual Inputs'!$I$59</f>
        <v>0</v>
      </c>
      <c r="P134" s="156">
        <f>(P114*'Individual Inputs'!$I$42/'Individual Inputs'!$H$42)*'Individual Inputs'!$I$59</f>
        <v>0</v>
      </c>
      <c r="Q134" s="156">
        <f>(Q114*'Individual Inputs'!$I$42/'Individual Inputs'!$H$42)*'Individual Inputs'!$I$59</f>
        <v>0</v>
      </c>
      <c r="R134" s="156">
        <f>(R114*'Individual Inputs'!$I$42/'Individual Inputs'!$H$42)*'Individual Inputs'!$I$59</f>
        <v>0</v>
      </c>
      <c r="S134" s="156">
        <f>(S114*'Individual Inputs'!$I$42/'Individual Inputs'!$H$42)*'Individual Inputs'!$I$59</f>
        <v>0</v>
      </c>
      <c r="T134" s="156">
        <f>(T114*'Individual Inputs'!$I$42/'Individual Inputs'!$H$42)*'Individual Inputs'!$I$59</f>
        <v>0</v>
      </c>
      <c r="U134" s="156">
        <f>(U114*'Individual Inputs'!$I$42/'Individual Inputs'!$H$42)*'Individual Inputs'!$I$59</f>
        <v>0</v>
      </c>
      <c r="V134" s="156">
        <f>(V114*'Individual Inputs'!$I$42/'Individual Inputs'!$H$42)*'Individual Inputs'!$I$59</f>
        <v>0</v>
      </c>
      <c r="W134" s="156">
        <f>(W114*'Individual Inputs'!$I$42/'Individual Inputs'!$H$42)*'Individual Inputs'!$I$59</f>
        <v>0</v>
      </c>
      <c r="X134" s="156">
        <f>(X114*'Individual Inputs'!$I$42/'Individual Inputs'!$H$42)*'Individual Inputs'!$I$59</f>
        <v>0</v>
      </c>
      <c r="Y134" s="156">
        <f>(Y114*'Individual Inputs'!$I$42/'Individual Inputs'!$H$42)*'Individual Inputs'!$I$59</f>
        <v>0</v>
      </c>
      <c r="Z134" s="156">
        <f>(Z114*'Individual Inputs'!$I$42/'Individual Inputs'!$H$42)*'Individual Inputs'!$I$59</f>
        <v>0</v>
      </c>
      <c r="AA134" s="156">
        <f>(AA114*'Individual Inputs'!$I$42/'Individual Inputs'!$H$42)*'Individual Inputs'!$I$59</f>
        <v>0</v>
      </c>
      <c r="AB134" s="156">
        <f>(AB114*'Individual Inputs'!$I$42/'Individual Inputs'!$H$42)*'Individual Inputs'!$I$59</f>
        <v>0</v>
      </c>
      <c r="AC134" s="156">
        <f>(AC114*'Individual Inputs'!$I$42/'Individual Inputs'!$H$42)*'Individual Inputs'!$I$59</f>
        <v>0</v>
      </c>
      <c r="AD134" s="156">
        <f>(AD114*'Individual Inputs'!$I$42/'Individual Inputs'!$H$42)*'Individual Inputs'!$I$59</f>
        <v>0</v>
      </c>
      <c r="AE134" s="156">
        <f>(AE114*'Individual Inputs'!$I$42/'Individual Inputs'!$H$42)*'Individual Inputs'!$I$59</f>
        <v>0</v>
      </c>
      <c r="AF134" s="156">
        <f>(AF114*'Individual Inputs'!$I$42/'Individual Inputs'!$H$42)*'Individual Inputs'!$I$59</f>
        <v>-5096.1860743786538</v>
      </c>
      <c r="AG134" s="156">
        <f>(AG114*'Individual Inputs'!$I$42/'Individual Inputs'!$H$42)*'Individual Inputs'!$I$59</f>
        <v>-12049.055325475145</v>
      </c>
      <c r="AH134" s="156">
        <f>(AH114*'Individual Inputs'!$I$42/'Individual Inputs'!$H$42)*'Individual Inputs'!$I$59</f>
        <v>-17709.569697185671</v>
      </c>
      <c r="AI134" s="156">
        <f>(AI114*'Individual Inputs'!$I$42/'Individual Inputs'!$H$42)*'Individual Inputs'!$I$59</f>
        <v>-22077.729189510224</v>
      </c>
      <c r="AJ134" s="156">
        <f>(AJ114*'Individual Inputs'!$I$42/'Individual Inputs'!$H$42)*'Individual Inputs'!$I$59</f>
        <v>-25153.533802448837</v>
      </c>
      <c r="AK134" s="156">
        <f>(AK114*'Individual Inputs'!$I$42/'Individual Inputs'!$H$42)*'Individual Inputs'!$I$59</f>
        <v>-26936.983536001444</v>
      </c>
      <c r="AL134" s="156">
        <f>(AL114*'Individual Inputs'!$I$42/'Individual Inputs'!$H$42)*'Individual Inputs'!$I$59</f>
        <v>-27428.078390168121</v>
      </c>
      <c r="AM134" s="156">
        <f>(AM114*'Individual Inputs'!$I$42/'Individual Inputs'!$H$42)*'Individual Inputs'!$I$59</f>
        <v>-26626.818364948835</v>
      </c>
      <c r="AN134" s="156">
        <f>(AN114*'Individual Inputs'!$I$42/'Individual Inputs'!$H$42)*'Individual Inputs'!$I$59</f>
        <v>-24533.203460343575</v>
      </c>
      <c r="AO134" s="156">
        <f>(AO114*'Individual Inputs'!$I$42/'Individual Inputs'!$H$42)*'Individual Inputs'!$I$59</f>
        <v>-21147.233676352316</v>
      </c>
      <c r="AP134" s="156">
        <f>(AP114*'Individual Inputs'!$I$42/'Individual Inputs'!$H$42)*'Individual Inputs'!$I$59</f>
        <v>-16468.909012975248</v>
      </c>
      <c r="AQ134" s="156">
        <f>(AQ114*'Individual Inputs'!$I$42/'Individual Inputs'!$H$42)*'Individual Inputs'!$I$59</f>
        <v>-10498.229470211863</v>
      </c>
      <c r="AR134" s="156">
        <f>(AR114*'Individual Inputs'!$I$42/'Individual Inputs'!$H$42)*'Individual Inputs'!$I$59</f>
        <v>0</v>
      </c>
      <c r="AS134" s="143">
        <f t="shared" si="52"/>
        <v>-235725.52999999997</v>
      </c>
    </row>
    <row r="135" spans="1:46" x14ac:dyDescent="0.25">
      <c r="A135" s="127" t="s">
        <v>99</v>
      </c>
      <c r="B135" s="127"/>
      <c r="C135" s="127"/>
      <c r="D135" s="127"/>
      <c r="E135" s="128">
        <v>0</v>
      </c>
      <c r="F135" s="128">
        <v>0</v>
      </c>
      <c r="G135" s="128">
        <v>0</v>
      </c>
      <c r="H135" s="128">
        <v>0</v>
      </c>
      <c r="I135" s="128">
        <v>0</v>
      </c>
      <c r="J135" s="128">
        <v>0</v>
      </c>
      <c r="K135" s="128">
        <v>0</v>
      </c>
      <c r="L135" s="128">
        <v>0</v>
      </c>
      <c r="M135" s="128">
        <v>0</v>
      </c>
      <c r="N135" s="128">
        <v>0</v>
      </c>
      <c r="O135" s="128">
        <v>0</v>
      </c>
      <c r="P135" s="128">
        <v>0</v>
      </c>
      <c r="Q135" s="128">
        <v>0</v>
      </c>
      <c r="R135" s="128">
        <v>0</v>
      </c>
      <c r="S135" s="128">
        <v>0</v>
      </c>
      <c r="T135" s="128">
        <v>0</v>
      </c>
      <c r="U135" s="128">
        <v>0</v>
      </c>
      <c r="V135" s="128">
        <v>0</v>
      </c>
      <c r="W135" s="128">
        <v>0</v>
      </c>
      <c r="X135" s="128">
        <v>0</v>
      </c>
      <c r="Y135" s="128">
        <v>0</v>
      </c>
      <c r="Z135" s="128">
        <v>0</v>
      </c>
      <c r="AA135" s="128">
        <v>0</v>
      </c>
      <c r="AB135" s="128">
        <v>0</v>
      </c>
      <c r="AC135" s="128">
        <v>0</v>
      </c>
      <c r="AD135" s="128">
        <v>0</v>
      </c>
      <c r="AE135" s="128">
        <v>0</v>
      </c>
      <c r="AF135" s="128">
        <v>-2824.051243969297</v>
      </c>
      <c r="AG135" s="128">
        <v>-6676.98337225877</v>
      </c>
      <c r="AH135" s="128">
        <v>-9813.7571123903472</v>
      </c>
      <c r="AI135" s="128">
        <v>-12234.372464364031</v>
      </c>
      <c r="AJ135" s="128">
        <v>-13938.829428179823</v>
      </c>
      <c r="AK135" s="128">
        <v>-14927.128003837708</v>
      </c>
      <c r="AL135" s="128">
        <v>-15199.268191337707</v>
      </c>
      <c r="AM135" s="128">
        <v>-14755.249990679837</v>
      </c>
      <c r="AN135" s="128">
        <v>-13595.073401864041</v>
      </c>
      <c r="AO135" s="128">
        <v>-11718.738424890322</v>
      </c>
      <c r="AP135" s="128">
        <v>-9126.245059758834</v>
      </c>
      <c r="AQ135" s="128">
        <v>-5817.5933064692281</v>
      </c>
      <c r="AR135" s="128">
        <v>0</v>
      </c>
      <c r="AS135" s="129">
        <f t="shared" si="52"/>
        <v>-130627.28999999994</v>
      </c>
    </row>
    <row r="136" spans="1:46" x14ac:dyDescent="0.25">
      <c r="A136" s="155" t="s">
        <v>100</v>
      </c>
      <c r="B136" s="155"/>
      <c r="C136" s="155"/>
      <c r="D136" s="155"/>
      <c r="E136" s="156">
        <f>(E121*'Individual Inputs'!$I$42/'Individual Inputs'!$H$42)*'Individual Inputs'!$I$59</f>
        <v>0</v>
      </c>
      <c r="F136" s="156">
        <f>(F121*'Individual Inputs'!$I$42/'Individual Inputs'!$H$42)*'Individual Inputs'!$I$59</f>
        <v>0</v>
      </c>
      <c r="G136" s="156">
        <f>(G121*'Individual Inputs'!$I$42/'Individual Inputs'!$H$42)*'Individual Inputs'!$I$59</f>
        <v>0</v>
      </c>
      <c r="H136" s="156">
        <f>(H121*'Individual Inputs'!$I$42/'Individual Inputs'!$H$42)*'Individual Inputs'!$I$59</f>
        <v>0</v>
      </c>
      <c r="I136" s="156">
        <f>(I121*'Individual Inputs'!$I$42/'Individual Inputs'!$H$42)*'Individual Inputs'!$I$59</f>
        <v>0</v>
      </c>
      <c r="J136" s="156">
        <f>(J121*'Individual Inputs'!$I$42/'Individual Inputs'!$H$42)*'Individual Inputs'!$I$59</f>
        <v>0</v>
      </c>
      <c r="K136" s="156">
        <f>(K121*'Individual Inputs'!$I$42/'Individual Inputs'!$H$42)*'Individual Inputs'!$I$59</f>
        <v>0</v>
      </c>
      <c r="L136" s="156">
        <f>(L121*'Individual Inputs'!$I$42/'Individual Inputs'!$H$42)*'Individual Inputs'!$I$59</f>
        <v>0</v>
      </c>
      <c r="M136" s="156">
        <f>(M121*'Individual Inputs'!$I$42/'Individual Inputs'!$H$42)*'Individual Inputs'!$I$59</f>
        <v>0</v>
      </c>
      <c r="N136" s="156">
        <f>(N121*'Individual Inputs'!$I$42/'Individual Inputs'!$H$42)*'Individual Inputs'!$I$59</f>
        <v>0</v>
      </c>
      <c r="O136" s="156">
        <f>(O121*'Individual Inputs'!$I$42/'Individual Inputs'!$H$42)*'Individual Inputs'!$I$59</f>
        <v>0</v>
      </c>
      <c r="P136" s="156">
        <f>(P121*'Individual Inputs'!$I$42/'Individual Inputs'!$H$42)*'Individual Inputs'!$I$59</f>
        <v>0</v>
      </c>
      <c r="Q136" s="156">
        <f>(Q121*'Individual Inputs'!$I$42/'Individual Inputs'!$H$42)*'Individual Inputs'!$I$59</f>
        <v>0</v>
      </c>
      <c r="R136" s="156">
        <f>(R121*'Individual Inputs'!$I$42/'Individual Inputs'!$H$42)*'Individual Inputs'!$I$59</f>
        <v>0</v>
      </c>
      <c r="S136" s="156">
        <f>(S121*'Individual Inputs'!$I$42/'Individual Inputs'!$H$42)*'Individual Inputs'!$I$59</f>
        <v>0</v>
      </c>
      <c r="T136" s="156">
        <f>(T121*'Individual Inputs'!$I$42/'Individual Inputs'!$H$42)*'Individual Inputs'!$I$59</f>
        <v>0</v>
      </c>
      <c r="U136" s="156">
        <f>(U121*'Individual Inputs'!$I$42/'Individual Inputs'!$H$42)*'Individual Inputs'!$I$59</f>
        <v>0</v>
      </c>
      <c r="V136" s="156">
        <f>(V121*'Individual Inputs'!$I$42/'Individual Inputs'!$H$42)*'Individual Inputs'!$I$59</f>
        <v>0</v>
      </c>
      <c r="W136" s="156">
        <f>(W121*'Individual Inputs'!$I$42/'Individual Inputs'!$H$42)*'Individual Inputs'!$I$59</f>
        <v>0</v>
      </c>
      <c r="X136" s="156">
        <f>(X121*'Individual Inputs'!$I$42/'Individual Inputs'!$H$42)*'Individual Inputs'!$I$59</f>
        <v>0</v>
      </c>
      <c r="Y136" s="156">
        <f>(Y121*'Individual Inputs'!$I$42/'Individual Inputs'!$H$42)*'Individual Inputs'!$I$59</f>
        <v>0</v>
      </c>
      <c r="Z136" s="156">
        <f>(Z121*'Individual Inputs'!$I$42/'Individual Inputs'!$H$42)*'Individual Inputs'!$I$59</f>
        <v>0</v>
      </c>
      <c r="AA136" s="156">
        <f>(AA121*'Individual Inputs'!$I$42/'Individual Inputs'!$H$42)*'Individual Inputs'!$I$59</f>
        <v>0</v>
      </c>
      <c r="AB136" s="156">
        <f>(AB121*'Individual Inputs'!$I$42/'Individual Inputs'!$H$42)*'Individual Inputs'!$I$59</f>
        <v>0</v>
      </c>
      <c r="AC136" s="156">
        <f>(AC121*'Individual Inputs'!$I$42/'Individual Inputs'!$H$42)*'Individual Inputs'!$I$59</f>
        <v>0</v>
      </c>
      <c r="AD136" s="156">
        <f>(AD121*'Individual Inputs'!$I$42/'Individual Inputs'!$H$42)*'Individual Inputs'!$I$59</f>
        <v>0</v>
      </c>
      <c r="AE136" s="156">
        <f>(AE121*'Individual Inputs'!$I$42/'Individual Inputs'!$H$42)*'Individual Inputs'!$I$59</f>
        <v>0</v>
      </c>
      <c r="AF136" s="156">
        <f>(AF121*'Individual Inputs'!$I$42/'Individual Inputs'!$H$42)*'Individual Inputs'!$I$59</f>
        <v>-2824.051243969297</v>
      </c>
      <c r="AG136" s="156">
        <f>(AG121*'Individual Inputs'!$I$42/'Individual Inputs'!$H$42)*'Individual Inputs'!$I$59</f>
        <v>-6676.98337225877</v>
      </c>
      <c r="AH136" s="156">
        <f>(AH121*'Individual Inputs'!$I$42/'Individual Inputs'!$H$42)*'Individual Inputs'!$I$59</f>
        <v>-9813.7571123903472</v>
      </c>
      <c r="AI136" s="156">
        <f>(AI121*'Individual Inputs'!$I$42/'Individual Inputs'!$H$42)*'Individual Inputs'!$I$59</f>
        <v>-12234.372464364031</v>
      </c>
      <c r="AJ136" s="156">
        <f>(AJ121*'Individual Inputs'!$I$42/'Individual Inputs'!$H$42)*'Individual Inputs'!$I$59</f>
        <v>-13938.829428179823</v>
      </c>
      <c r="AK136" s="156">
        <f>(AK121*'Individual Inputs'!$I$42/'Individual Inputs'!$H$42)*'Individual Inputs'!$I$59</f>
        <v>-14927.128003837708</v>
      </c>
      <c r="AL136" s="156">
        <f>(AL121*'Individual Inputs'!$I$42/'Individual Inputs'!$H$42)*'Individual Inputs'!$I$59</f>
        <v>-15199.268191337707</v>
      </c>
      <c r="AM136" s="156">
        <f>(AM121*'Individual Inputs'!$I$42/'Individual Inputs'!$H$42)*'Individual Inputs'!$I$59</f>
        <v>-14755.249990679837</v>
      </c>
      <c r="AN136" s="156">
        <f>(AN121*'Individual Inputs'!$I$42/'Individual Inputs'!$H$42)*'Individual Inputs'!$I$59</f>
        <v>-13595.073401864041</v>
      </c>
      <c r="AO136" s="156">
        <f>(AO121*'Individual Inputs'!$I$42/'Individual Inputs'!$H$42)*'Individual Inputs'!$I$59</f>
        <v>-11718.738424890322</v>
      </c>
      <c r="AP136" s="156">
        <f>(AP121*'Individual Inputs'!$I$42/'Individual Inputs'!$H$42)*'Individual Inputs'!$I$59</f>
        <v>-9126.245059758834</v>
      </c>
      <c r="AQ136" s="156">
        <f>(AQ121*'Individual Inputs'!$I$42/'Individual Inputs'!$H$42)*'Individual Inputs'!$I$59</f>
        <v>-5817.5933064692281</v>
      </c>
      <c r="AR136" s="156">
        <f>(AR121*'Individual Inputs'!$I$42/'Individual Inputs'!$H$42)*'Individual Inputs'!$I$59</f>
        <v>0</v>
      </c>
      <c r="AS136" s="143">
        <f t="shared" si="52"/>
        <v>-130627.28999999994</v>
      </c>
    </row>
    <row r="137" spans="1:46" x14ac:dyDescent="0.25">
      <c r="A137" s="138" t="s">
        <v>102</v>
      </c>
      <c r="B137" s="138"/>
      <c r="C137" s="138"/>
      <c r="D137" s="138"/>
      <c r="E137" s="139">
        <f t="shared" ref="E137:AS137" si="175">E129+E131+E133+E135+E127</f>
        <v>0</v>
      </c>
      <c r="F137" s="139">
        <f t="shared" si="175"/>
        <v>0</v>
      </c>
      <c r="G137" s="139">
        <f t="shared" si="175"/>
        <v>0</v>
      </c>
      <c r="H137" s="139">
        <f t="shared" si="175"/>
        <v>0</v>
      </c>
      <c r="I137" s="139">
        <f t="shared" si="175"/>
        <v>0</v>
      </c>
      <c r="J137" s="139">
        <f t="shared" si="175"/>
        <v>0</v>
      </c>
      <c r="K137" s="139">
        <f t="shared" si="175"/>
        <v>0</v>
      </c>
      <c r="L137" s="139">
        <f t="shared" si="175"/>
        <v>0</v>
      </c>
      <c r="M137" s="139">
        <f t="shared" si="175"/>
        <v>0</v>
      </c>
      <c r="N137" s="139">
        <f t="shared" si="175"/>
        <v>-6820.3232795321601</v>
      </c>
      <c r="O137" s="139">
        <f t="shared" si="175"/>
        <v>-15867.249721637443</v>
      </c>
      <c r="P137" s="139">
        <f t="shared" si="175"/>
        <v>-23617.125777777783</v>
      </c>
      <c r="Q137" s="139">
        <f t="shared" si="175"/>
        <v>-30069.95144795323</v>
      </c>
      <c r="R137" s="139">
        <f t="shared" si="175"/>
        <v>-35225.726732163763</v>
      </c>
      <c r="S137" s="139">
        <f t="shared" si="175"/>
        <v>-39084.451630409378</v>
      </c>
      <c r="T137" s="139">
        <f t="shared" si="175"/>
        <v>-44683.661756907961</v>
      </c>
      <c r="U137" s="139">
        <f t="shared" si="175"/>
        <v>-50092.480711074495</v>
      </c>
      <c r="V137" s="139">
        <f t="shared" si="175"/>
        <v>-53433.952842872917</v>
      </c>
      <c r="W137" s="139">
        <f t="shared" si="175"/>
        <v>-54708.078152302565</v>
      </c>
      <c r="X137" s="139">
        <f t="shared" si="175"/>
        <v>-53914.856639364094</v>
      </c>
      <c r="Y137" s="139">
        <f t="shared" si="175"/>
        <v>-51054.288304056943</v>
      </c>
      <c r="Z137" s="139">
        <f t="shared" si="175"/>
        <v>-46126.373146381717</v>
      </c>
      <c r="AA137" s="139">
        <f t="shared" si="175"/>
        <v>-39131.111166337803</v>
      </c>
      <c r="AB137" s="139">
        <f t="shared" si="175"/>
        <v>-30068.502363925261</v>
      </c>
      <c r="AC137" s="139">
        <f t="shared" si="175"/>
        <v>-12604.617354349382</v>
      </c>
      <c r="AD137" s="139">
        <f t="shared" si="175"/>
        <v>-9816.1442545687969</v>
      </c>
      <c r="AE137" s="139">
        <f t="shared" si="175"/>
        <v>-6257.3747183844262</v>
      </c>
      <c r="AF137" s="139">
        <f t="shared" si="175"/>
        <v>-12036.68557931286</v>
      </c>
      <c r="AG137" s="139">
        <f t="shared" si="175"/>
        <v>-28458.672498172506</v>
      </c>
      <c r="AH137" s="139">
        <f t="shared" si="175"/>
        <v>-41828.245491593552</v>
      </c>
      <c r="AI137" s="139">
        <f t="shared" si="175"/>
        <v>-52145.404559575996</v>
      </c>
      <c r="AJ137" s="139">
        <f t="shared" si="175"/>
        <v>-59410.149702119881</v>
      </c>
      <c r="AK137" s="139">
        <f t="shared" si="175"/>
        <v>-63622.48091922509</v>
      </c>
      <c r="AL137" s="139">
        <f t="shared" si="175"/>
        <v>-64782.398210891777</v>
      </c>
      <c r="AM137" s="139">
        <f t="shared" si="175"/>
        <v>-62889.90157711989</v>
      </c>
      <c r="AN137" s="139">
        <f t="shared" si="175"/>
        <v>-57944.991017909371</v>
      </c>
      <c r="AO137" s="139">
        <f t="shared" si="175"/>
        <v>-49947.66653326017</v>
      </c>
      <c r="AP137" s="139">
        <f t="shared" si="175"/>
        <v>-38897.928123172744</v>
      </c>
      <c r="AQ137" s="139">
        <f t="shared" si="175"/>
        <v>-24795.775787645896</v>
      </c>
      <c r="AR137" s="139">
        <f t="shared" si="175"/>
        <v>0</v>
      </c>
      <c r="AS137" s="139">
        <f t="shared" si="175"/>
        <v>-1159336.5699999998</v>
      </c>
    </row>
    <row r="138" spans="1:46" x14ac:dyDescent="0.25">
      <c r="A138" s="133" t="s">
        <v>103</v>
      </c>
      <c r="B138" s="133"/>
      <c r="C138" s="133"/>
      <c r="D138" s="133"/>
      <c r="E138" s="134">
        <f t="shared" ref="E138:AR138" si="176">E128+E130+E132+E134+E136</f>
        <v>0</v>
      </c>
      <c r="F138" s="134">
        <f t="shared" si="176"/>
        <v>0</v>
      </c>
      <c r="G138" s="134">
        <f t="shared" si="176"/>
        <v>0</v>
      </c>
      <c r="H138" s="134">
        <f t="shared" si="176"/>
        <v>0</v>
      </c>
      <c r="I138" s="134">
        <f t="shared" si="176"/>
        <v>0</v>
      </c>
      <c r="J138" s="134">
        <f t="shared" si="176"/>
        <v>0</v>
      </c>
      <c r="K138" s="134">
        <f t="shared" si="176"/>
        <v>0</v>
      </c>
      <c r="L138" s="134">
        <f t="shared" si="176"/>
        <v>0</v>
      </c>
      <c r="M138" s="134">
        <f t="shared" si="176"/>
        <v>0</v>
      </c>
      <c r="N138" s="134">
        <f t="shared" si="176"/>
        <v>-6820.3232795321592</v>
      </c>
      <c r="O138" s="134">
        <f t="shared" si="176"/>
        <v>-15867.249721637443</v>
      </c>
      <c r="P138" s="134">
        <f t="shared" si="176"/>
        <v>-23617.125777777783</v>
      </c>
      <c r="Q138" s="134">
        <f t="shared" si="176"/>
        <v>-30069.95144795323</v>
      </c>
      <c r="R138" s="134">
        <f t="shared" si="176"/>
        <v>-35225.726732163763</v>
      </c>
      <c r="S138" s="134">
        <f t="shared" si="176"/>
        <v>-39084.451630409378</v>
      </c>
      <c r="T138" s="134">
        <f t="shared" si="176"/>
        <v>-44683.661756907961</v>
      </c>
      <c r="U138" s="134">
        <f t="shared" si="176"/>
        <v>-50092.480711074495</v>
      </c>
      <c r="V138" s="134">
        <f t="shared" si="176"/>
        <v>-53433.952842872917</v>
      </c>
      <c r="W138" s="134">
        <f t="shared" si="176"/>
        <v>-54708.078152302565</v>
      </c>
      <c r="X138" s="134">
        <f t="shared" si="176"/>
        <v>-53914.856639364087</v>
      </c>
      <c r="Y138" s="134">
        <f t="shared" si="176"/>
        <v>-51054.288304056943</v>
      </c>
      <c r="Z138" s="134">
        <f t="shared" si="176"/>
        <v>-46126.373146381709</v>
      </c>
      <c r="AA138" s="134">
        <f t="shared" si="176"/>
        <v>-39131.111166337803</v>
      </c>
      <c r="AB138" s="134">
        <f t="shared" si="176"/>
        <v>-30068.502363925261</v>
      </c>
      <c r="AC138" s="134">
        <f t="shared" si="176"/>
        <v>-12604.617354349384</v>
      </c>
      <c r="AD138" s="134">
        <f t="shared" si="176"/>
        <v>-9816.1442545687969</v>
      </c>
      <c r="AE138" s="134">
        <f t="shared" si="176"/>
        <v>-6257.3747183844262</v>
      </c>
      <c r="AF138" s="134">
        <f t="shared" si="176"/>
        <v>-12036.68557931286</v>
      </c>
      <c r="AG138" s="134">
        <f t="shared" si="176"/>
        <v>-28458.672498172506</v>
      </c>
      <c r="AH138" s="134">
        <f t="shared" si="176"/>
        <v>-41828.245491593552</v>
      </c>
      <c r="AI138" s="134">
        <f t="shared" si="176"/>
        <v>-52145.404559575996</v>
      </c>
      <c r="AJ138" s="134">
        <f t="shared" si="176"/>
        <v>-59410.149702119881</v>
      </c>
      <c r="AK138" s="134">
        <f t="shared" si="176"/>
        <v>-63622.48091922509</v>
      </c>
      <c r="AL138" s="134">
        <f t="shared" si="176"/>
        <v>-64782.398210891777</v>
      </c>
      <c r="AM138" s="134">
        <f t="shared" si="176"/>
        <v>-62889.90157711989</v>
      </c>
      <c r="AN138" s="134">
        <f t="shared" si="176"/>
        <v>-57944.991017909371</v>
      </c>
      <c r="AO138" s="134">
        <f t="shared" si="176"/>
        <v>-49947.66653326017</v>
      </c>
      <c r="AP138" s="134">
        <f t="shared" si="176"/>
        <v>-38897.928123172744</v>
      </c>
      <c r="AQ138" s="134">
        <f t="shared" si="176"/>
        <v>-24795.775787645896</v>
      </c>
      <c r="AR138" s="134">
        <f t="shared" si="176"/>
        <v>0</v>
      </c>
      <c r="AS138" s="134"/>
      <c r="AT138" s="135">
        <f>SUM(E138:AR138)</f>
        <v>-1159336.57</v>
      </c>
    </row>
    <row r="139" spans="1:46" x14ac:dyDescent="0.25">
      <c r="A139" s="121"/>
      <c r="B139" s="121"/>
      <c r="C139" s="121"/>
      <c r="D139" s="121"/>
      <c r="E139" s="123"/>
      <c r="F139" s="123"/>
      <c r="G139" s="123"/>
      <c r="H139" s="123"/>
      <c r="I139" s="123"/>
      <c r="J139" s="123"/>
      <c r="K139" s="123"/>
      <c r="L139" s="123"/>
      <c r="M139" s="123"/>
      <c r="N139" s="123"/>
      <c r="O139" s="123"/>
      <c r="P139" s="123"/>
      <c r="Q139" s="123"/>
      <c r="R139" s="123"/>
      <c r="S139" s="123"/>
      <c r="T139" s="123"/>
      <c r="U139" s="123"/>
      <c r="V139" s="123"/>
      <c r="W139" s="123"/>
      <c r="X139" s="123"/>
      <c r="Y139" s="123"/>
      <c r="Z139" s="123"/>
      <c r="AA139" s="123"/>
      <c r="AB139" s="123"/>
      <c r="AC139" s="123"/>
      <c r="AD139" s="123"/>
      <c r="AE139" s="123"/>
      <c r="AF139" s="123"/>
      <c r="AG139" s="123"/>
      <c r="AH139" s="123"/>
      <c r="AI139" s="123"/>
      <c r="AJ139" s="123"/>
      <c r="AK139" s="123"/>
      <c r="AL139" s="123"/>
      <c r="AM139" s="123"/>
      <c r="AN139" s="123"/>
      <c r="AO139" s="123"/>
      <c r="AP139" s="123"/>
      <c r="AQ139" s="123"/>
      <c r="AR139" s="123"/>
      <c r="AS139" s="137"/>
    </row>
    <row r="140" spans="1:46" x14ac:dyDescent="0.25">
      <c r="A140" s="136" t="s">
        <v>40</v>
      </c>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c r="AD140" s="120"/>
      <c r="AE140" s="120"/>
      <c r="AF140" s="120"/>
      <c r="AG140" s="120"/>
      <c r="AH140" s="120"/>
      <c r="AI140" s="120"/>
      <c r="AJ140" s="120"/>
      <c r="AK140" s="120"/>
      <c r="AL140" s="120"/>
      <c r="AM140" s="120"/>
      <c r="AN140" s="120"/>
      <c r="AO140" s="120"/>
      <c r="AP140" s="120"/>
      <c r="AQ140" s="120"/>
      <c r="AR140" s="120"/>
      <c r="AS140" s="137">
        <f t="shared" si="52"/>
        <v>0</v>
      </c>
    </row>
    <row r="141" spans="1:46" x14ac:dyDescent="0.25">
      <c r="A141" s="138" t="s">
        <v>41</v>
      </c>
      <c r="B141" s="138"/>
      <c r="C141" s="138"/>
      <c r="D141" s="138"/>
      <c r="E141" s="139">
        <v>0</v>
      </c>
      <c r="F141" s="139">
        <v>0</v>
      </c>
      <c r="G141" s="139">
        <v>0</v>
      </c>
      <c r="H141" s="139">
        <v>0</v>
      </c>
      <c r="I141" s="139">
        <v>0</v>
      </c>
      <c r="J141" s="139">
        <v>0</v>
      </c>
      <c r="K141" s="139">
        <v>0</v>
      </c>
      <c r="L141" s="139">
        <v>0</v>
      </c>
      <c r="M141" s="139">
        <v>0</v>
      </c>
      <c r="N141" s="139">
        <v>0</v>
      </c>
      <c r="O141" s="139">
        <v>0</v>
      </c>
      <c r="P141" s="139">
        <v>0</v>
      </c>
      <c r="Q141" s="139">
        <v>0</v>
      </c>
      <c r="R141" s="139">
        <v>0</v>
      </c>
      <c r="S141" s="139">
        <v>0</v>
      </c>
      <c r="T141" s="139">
        <v>0</v>
      </c>
      <c r="U141" s="139">
        <v>0</v>
      </c>
      <c r="V141" s="139">
        <v>0</v>
      </c>
      <c r="W141" s="139">
        <v>0</v>
      </c>
      <c r="X141" s="139">
        <v>0</v>
      </c>
      <c r="Y141" s="139">
        <v>0</v>
      </c>
      <c r="Z141" s="139">
        <v>0</v>
      </c>
      <c r="AA141" s="139">
        <v>0</v>
      </c>
      <c r="AB141" s="139">
        <v>0</v>
      </c>
      <c r="AC141" s="139">
        <v>-100000</v>
      </c>
      <c r="AD141" s="139">
        <v>0</v>
      </c>
      <c r="AE141" s="139">
        <v>0</v>
      </c>
      <c r="AF141" s="139">
        <v>0</v>
      </c>
      <c r="AG141" s="139">
        <v>0</v>
      </c>
      <c r="AH141" s="139">
        <v>0</v>
      </c>
      <c r="AI141" s="139">
        <v>0</v>
      </c>
      <c r="AJ141" s="139">
        <v>0</v>
      </c>
      <c r="AK141" s="139">
        <v>0</v>
      </c>
      <c r="AL141" s="139">
        <v>0</v>
      </c>
      <c r="AM141" s="139">
        <v>0</v>
      </c>
      <c r="AN141" s="139">
        <v>0</v>
      </c>
      <c r="AO141" s="139">
        <v>0</v>
      </c>
      <c r="AP141" s="139">
        <v>0</v>
      </c>
      <c r="AQ141" s="139">
        <v>0</v>
      </c>
      <c r="AR141" s="139">
        <v>0</v>
      </c>
      <c r="AS141" s="140">
        <f t="shared" si="52"/>
        <v>-100000</v>
      </c>
    </row>
    <row r="142" spans="1:46" x14ac:dyDescent="0.25">
      <c r="A142" s="138" t="s">
        <v>42</v>
      </c>
      <c r="B142" s="138"/>
      <c r="C142" s="138"/>
      <c r="D142" s="138"/>
      <c r="E142" s="139">
        <v>0</v>
      </c>
      <c r="F142" s="139">
        <v>0</v>
      </c>
      <c r="G142" s="139">
        <v>0</v>
      </c>
      <c r="H142" s="139">
        <v>0</v>
      </c>
      <c r="I142" s="139">
        <v>0</v>
      </c>
      <c r="J142" s="139">
        <v>0</v>
      </c>
      <c r="K142" s="139">
        <v>0</v>
      </c>
      <c r="L142" s="139">
        <v>0</v>
      </c>
      <c r="M142" s="139">
        <v>0</v>
      </c>
      <c r="N142" s="139">
        <v>0</v>
      </c>
      <c r="O142" s="139">
        <v>0</v>
      </c>
      <c r="P142" s="139">
        <v>0</v>
      </c>
      <c r="Q142" s="139">
        <v>0</v>
      </c>
      <c r="R142" s="139">
        <v>0</v>
      </c>
      <c r="S142" s="139">
        <v>0</v>
      </c>
      <c r="T142" s="139">
        <v>0</v>
      </c>
      <c r="U142" s="139">
        <v>0</v>
      </c>
      <c r="V142" s="139">
        <v>0</v>
      </c>
      <c r="W142" s="139">
        <v>0</v>
      </c>
      <c r="X142" s="139">
        <v>0</v>
      </c>
      <c r="Y142" s="139">
        <v>0</v>
      </c>
      <c r="Z142" s="139">
        <v>0</v>
      </c>
      <c r="AA142" s="139">
        <v>0</v>
      </c>
      <c r="AB142" s="139">
        <v>0</v>
      </c>
      <c r="AC142" s="139">
        <v>-1263150</v>
      </c>
      <c r="AD142" s="139">
        <v>0</v>
      </c>
      <c r="AE142" s="139">
        <v>0</v>
      </c>
      <c r="AF142" s="139">
        <v>0</v>
      </c>
      <c r="AG142" s="139">
        <v>0</v>
      </c>
      <c r="AH142" s="139">
        <v>0</v>
      </c>
      <c r="AI142" s="139">
        <v>0</v>
      </c>
      <c r="AJ142" s="139">
        <v>0</v>
      </c>
      <c r="AK142" s="139">
        <v>0</v>
      </c>
      <c r="AL142" s="139">
        <v>0</v>
      </c>
      <c r="AM142" s="139">
        <v>0</v>
      </c>
      <c r="AN142" s="139">
        <v>0</v>
      </c>
      <c r="AO142" s="139">
        <v>0</v>
      </c>
      <c r="AP142" s="139">
        <v>0</v>
      </c>
      <c r="AQ142" s="139">
        <v>0</v>
      </c>
      <c r="AR142" s="139">
        <v>0</v>
      </c>
      <c r="AS142" s="140">
        <f t="shared" si="52"/>
        <v>-1263150</v>
      </c>
    </row>
    <row r="143" spans="1:46" x14ac:dyDescent="0.25">
      <c r="A143" s="138" t="s">
        <v>43</v>
      </c>
      <c r="B143" s="138"/>
      <c r="C143" s="138"/>
      <c r="D143" s="138"/>
      <c r="E143" s="139">
        <v>0</v>
      </c>
      <c r="F143" s="139">
        <v>0</v>
      </c>
      <c r="G143" s="139">
        <v>0</v>
      </c>
      <c r="H143" s="139">
        <v>0</v>
      </c>
      <c r="I143" s="139">
        <v>0</v>
      </c>
      <c r="J143" s="139">
        <v>0</v>
      </c>
      <c r="K143" s="139">
        <v>0</v>
      </c>
      <c r="L143" s="139">
        <v>0</v>
      </c>
      <c r="M143" s="139">
        <v>0</v>
      </c>
      <c r="N143" s="139">
        <v>0</v>
      </c>
      <c r="O143" s="139">
        <v>0</v>
      </c>
      <c r="P143" s="139">
        <v>0</v>
      </c>
      <c r="Q143" s="139">
        <v>0</v>
      </c>
      <c r="R143" s="139">
        <v>0</v>
      </c>
      <c r="S143" s="139">
        <v>0</v>
      </c>
      <c r="T143" s="139">
        <v>0</v>
      </c>
      <c r="U143" s="139">
        <v>0</v>
      </c>
      <c r="V143" s="139">
        <v>0</v>
      </c>
      <c r="W143" s="139">
        <v>0</v>
      </c>
      <c r="X143" s="139">
        <v>0</v>
      </c>
      <c r="Y143" s="139">
        <v>0</v>
      </c>
      <c r="Z143" s="139">
        <v>0</v>
      </c>
      <c r="AA143" s="139">
        <v>0</v>
      </c>
      <c r="AB143" s="139">
        <v>0</v>
      </c>
      <c r="AC143" s="139">
        <v>-421050</v>
      </c>
      <c r="AD143" s="139">
        <v>0</v>
      </c>
      <c r="AE143" s="139">
        <v>0</v>
      </c>
      <c r="AF143" s="139">
        <v>0</v>
      </c>
      <c r="AG143" s="139">
        <v>0</v>
      </c>
      <c r="AH143" s="139">
        <v>0</v>
      </c>
      <c r="AI143" s="139">
        <v>0</v>
      </c>
      <c r="AJ143" s="139">
        <v>0</v>
      </c>
      <c r="AK143" s="139">
        <v>0</v>
      </c>
      <c r="AL143" s="139">
        <v>0</v>
      </c>
      <c r="AM143" s="139">
        <v>0</v>
      </c>
      <c r="AN143" s="139">
        <v>0</v>
      </c>
      <c r="AO143" s="139">
        <v>0</v>
      </c>
      <c r="AP143" s="139">
        <v>0</v>
      </c>
      <c r="AQ143" s="139">
        <v>0</v>
      </c>
      <c r="AR143" s="139">
        <v>0</v>
      </c>
      <c r="AS143" s="140">
        <f t="shared" si="52"/>
        <v>-421050</v>
      </c>
    </row>
    <row r="144" spans="1:46" x14ac:dyDescent="0.25">
      <c r="A144" s="167" t="s">
        <v>44</v>
      </c>
      <c r="B144" s="168"/>
      <c r="C144" s="168"/>
      <c r="D144" s="168"/>
      <c r="E144" s="168"/>
      <c r="F144" s="168"/>
      <c r="G144" s="168"/>
      <c r="H144" s="168"/>
      <c r="I144" s="168"/>
      <c r="J144" s="168"/>
      <c r="K144" s="168"/>
      <c r="L144" s="168"/>
      <c r="M144" s="168"/>
      <c r="N144" s="168"/>
      <c r="O144" s="168"/>
      <c r="P144" s="168"/>
      <c r="Q144" s="168"/>
      <c r="R144" s="168"/>
      <c r="S144" s="168"/>
      <c r="T144" s="168"/>
      <c r="U144" s="168"/>
      <c r="V144" s="168"/>
      <c r="W144" s="168"/>
      <c r="X144" s="168"/>
      <c r="Y144" s="168"/>
      <c r="Z144" s="168"/>
      <c r="AA144" s="168"/>
      <c r="AB144" s="168"/>
      <c r="AC144" s="168"/>
      <c r="AD144" s="168"/>
      <c r="AE144" s="168"/>
      <c r="AF144" s="168"/>
      <c r="AG144" s="168"/>
      <c r="AH144" s="168"/>
      <c r="AI144" s="168"/>
      <c r="AJ144" s="168"/>
      <c r="AK144" s="168"/>
      <c r="AL144" s="168"/>
      <c r="AM144" s="168"/>
      <c r="AN144" s="168"/>
      <c r="AO144" s="168"/>
      <c r="AP144" s="168"/>
      <c r="AQ144" s="168"/>
      <c r="AR144" s="168"/>
      <c r="AS144" s="140">
        <f t="shared" si="52"/>
        <v>0</v>
      </c>
    </row>
    <row r="145" spans="1:45" x14ac:dyDescent="0.25">
      <c r="A145" s="138" t="s">
        <v>41</v>
      </c>
      <c r="B145" s="138"/>
      <c r="C145" s="138"/>
      <c r="D145" s="138"/>
      <c r="E145" s="139">
        <v>0</v>
      </c>
      <c r="F145" s="139">
        <v>0</v>
      </c>
      <c r="G145" s="139">
        <v>0</v>
      </c>
      <c r="H145" s="139">
        <v>0</v>
      </c>
      <c r="I145" s="139">
        <v>0</v>
      </c>
      <c r="J145" s="139">
        <v>0</v>
      </c>
      <c r="K145" s="139">
        <v>0</v>
      </c>
      <c r="L145" s="139">
        <v>0</v>
      </c>
      <c r="M145" s="139">
        <v>0</v>
      </c>
      <c r="N145" s="139">
        <v>0</v>
      </c>
      <c r="O145" s="139">
        <v>0</v>
      </c>
      <c r="P145" s="139">
        <v>0</v>
      </c>
      <c r="Q145" s="139">
        <v>0</v>
      </c>
      <c r="R145" s="139">
        <v>0</v>
      </c>
      <c r="S145" s="139">
        <v>0</v>
      </c>
      <c r="T145" s="139">
        <v>0</v>
      </c>
      <c r="U145" s="139">
        <v>0</v>
      </c>
      <c r="V145" s="139">
        <v>0</v>
      </c>
      <c r="W145" s="139">
        <v>0</v>
      </c>
      <c r="X145" s="139">
        <v>0</v>
      </c>
      <c r="Y145" s="139">
        <v>0</v>
      </c>
      <c r="Z145" s="139">
        <v>0</v>
      </c>
      <c r="AA145" s="139">
        <v>0</v>
      </c>
      <c r="AB145" s="139">
        <v>0</v>
      </c>
      <c r="AC145" s="139">
        <v>0</v>
      </c>
      <c r="AD145" s="139">
        <v>0</v>
      </c>
      <c r="AE145" s="139">
        <v>0</v>
      </c>
      <c r="AF145" s="139">
        <v>-100000</v>
      </c>
      <c r="AG145" s="139">
        <v>0</v>
      </c>
      <c r="AH145" s="139">
        <v>0</v>
      </c>
      <c r="AI145" s="139">
        <v>0</v>
      </c>
      <c r="AJ145" s="139">
        <v>0</v>
      </c>
      <c r="AK145" s="139">
        <v>0</v>
      </c>
      <c r="AL145" s="139">
        <v>0</v>
      </c>
      <c r="AM145" s="139">
        <v>0</v>
      </c>
      <c r="AN145" s="139">
        <v>0</v>
      </c>
      <c r="AO145" s="139">
        <v>0</v>
      </c>
      <c r="AP145" s="139">
        <v>0</v>
      </c>
      <c r="AQ145" s="139">
        <v>0</v>
      </c>
      <c r="AR145" s="139">
        <v>0</v>
      </c>
      <c r="AS145" s="140">
        <f t="shared" si="52"/>
        <v>-100000</v>
      </c>
    </row>
    <row r="146" spans="1:45" x14ac:dyDescent="0.25">
      <c r="A146" s="138" t="s">
        <v>42</v>
      </c>
      <c r="B146" s="138"/>
      <c r="C146" s="138"/>
      <c r="D146" s="138"/>
      <c r="E146" s="139">
        <v>0</v>
      </c>
      <c r="F146" s="139">
        <v>0</v>
      </c>
      <c r="G146" s="139">
        <v>0</v>
      </c>
      <c r="H146" s="139">
        <v>0</v>
      </c>
      <c r="I146" s="139">
        <v>0</v>
      </c>
      <c r="J146" s="139">
        <v>0</v>
      </c>
      <c r="K146" s="139">
        <v>0</v>
      </c>
      <c r="L146" s="139">
        <v>0</v>
      </c>
      <c r="M146" s="139">
        <v>0</v>
      </c>
      <c r="N146" s="139">
        <v>0</v>
      </c>
      <c r="O146" s="139">
        <v>0</v>
      </c>
      <c r="P146" s="139">
        <v>0</v>
      </c>
      <c r="Q146" s="139">
        <v>0</v>
      </c>
      <c r="R146" s="139">
        <v>0</v>
      </c>
      <c r="S146" s="139">
        <v>0</v>
      </c>
      <c r="T146" s="139">
        <v>0</v>
      </c>
      <c r="U146" s="139">
        <v>0</v>
      </c>
      <c r="V146" s="139">
        <v>0</v>
      </c>
      <c r="W146" s="139">
        <v>0</v>
      </c>
      <c r="X146" s="139">
        <v>0</v>
      </c>
      <c r="Y146" s="139">
        <v>0</v>
      </c>
      <c r="Z146" s="139">
        <v>0</v>
      </c>
      <c r="AA146" s="139">
        <v>0</v>
      </c>
      <c r="AB146" s="139">
        <v>0</v>
      </c>
      <c r="AC146" s="139">
        <v>0</v>
      </c>
      <c r="AD146" s="139">
        <v>0</v>
      </c>
      <c r="AE146" s="139">
        <v>0</v>
      </c>
      <c r="AF146" s="139">
        <v>-316417.5</v>
      </c>
      <c r="AG146" s="139">
        <v>0</v>
      </c>
      <c r="AH146" s="139">
        <v>0</v>
      </c>
      <c r="AI146" s="139">
        <v>0</v>
      </c>
      <c r="AJ146" s="139">
        <v>0</v>
      </c>
      <c r="AK146" s="139">
        <v>0</v>
      </c>
      <c r="AL146" s="139">
        <v>0</v>
      </c>
      <c r="AM146" s="139">
        <v>0</v>
      </c>
      <c r="AN146" s="139">
        <v>0</v>
      </c>
      <c r="AO146" s="139">
        <v>0</v>
      </c>
      <c r="AP146" s="139">
        <v>0</v>
      </c>
      <c r="AQ146" s="139">
        <v>0</v>
      </c>
      <c r="AR146" s="139">
        <v>0</v>
      </c>
      <c r="AS146" s="140">
        <f t="shared" si="52"/>
        <v>-316417.5</v>
      </c>
    </row>
    <row r="147" spans="1:45" x14ac:dyDescent="0.25">
      <c r="A147" s="138" t="s">
        <v>43</v>
      </c>
      <c r="B147" s="138"/>
      <c r="C147" s="138"/>
      <c r="D147" s="138"/>
      <c r="E147" s="139">
        <v>0</v>
      </c>
      <c r="F147" s="139">
        <v>0</v>
      </c>
      <c r="G147" s="139">
        <v>0</v>
      </c>
      <c r="H147" s="139">
        <v>0</v>
      </c>
      <c r="I147" s="139">
        <v>0</v>
      </c>
      <c r="J147" s="139">
        <v>0</v>
      </c>
      <c r="K147" s="139">
        <v>0</v>
      </c>
      <c r="L147" s="139">
        <v>0</v>
      </c>
      <c r="M147" s="139">
        <v>0</v>
      </c>
      <c r="N147" s="139">
        <v>0</v>
      </c>
      <c r="O147" s="139">
        <v>0</v>
      </c>
      <c r="P147" s="139">
        <v>0</v>
      </c>
      <c r="Q147" s="139">
        <v>0</v>
      </c>
      <c r="R147" s="139">
        <v>0</v>
      </c>
      <c r="S147" s="139">
        <v>0</v>
      </c>
      <c r="T147" s="139">
        <v>0</v>
      </c>
      <c r="U147" s="139">
        <v>0</v>
      </c>
      <c r="V147" s="139">
        <v>0</v>
      </c>
      <c r="W147" s="139">
        <v>0</v>
      </c>
      <c r="X147" s="139">
        <v>0</v>
      </c>
      <c r="Y147" s="139">
        <v>0</v>
      </c>
      <c r="Z147" s="139">
        <v>0</v>
      </c>
      <c r="AA147" s="139">
        <v>0</v>
      </c>
      <c r="AB147" s="139">
        <v>0</v>
      </c>
      <c r="AC147" s="139">
        <v>0</v>
      </c>
      <c r="AD147" s="139">
        <v>0</v>
      </c>
      <c r="AE147" s="139">
        <v>0</v>
      </c>
      <c r="AF147" s="139">
        <v>-105472.5</v>
      </c>
      <c r="AG147" s="139">
        <v>0</v>
      </c>
      <c r="AH147" s="139">
        <v>0</v>
      </c>
      <c r="AI147" s="139">
        <v>0</v>
      </c>
      <c r="AJ147" s="139">
        <v>0</v>
      </c>
      <c r="AK147" s="139">
        <v>0</v>
      </c>
      <c r="AL147" s="139">
        <v>0</v>
      </c>
      <c r="AM147" s="139">
        <v>0</v>
      </c>
      <c r="AN147" s="139">
        <v>0</v>
      </c>
      <c r="AO147" s="139">
        <v>0</v>
      </c>
      <c r="AP147" s="139">
        <v>0</v>
      </c>
      <c r="AQ147" s="139">
        <v>0</v>
      </c>
      <c r="AR147" s="139">
        <v>0</v>
      </c>
      <c r="AS147" s="140">
        <f t="shared" si="52"/>
        <v>-105472.5</v>
      </c>
    </row>
    <row r="148" spans="1:45" x14ac:dyDescent="0.25">
      <c r="A148" s="167" t="s">
        <v>45</v>
      </c>
      <c r="B148" s="168"/>
      <c r="C148" s="168"/>
      <c r="D148" s="168"/>
      <c r="E148" s="168"/>
      <c r="F148" s="168"/>
      <c r="G148" s="168"/>
      <c r="H148" s="168"/>
      <c r="I148" s="168"/>
      <c r="J148" s="168"/>
      <c r="K148" s="168"/>
      <c r="L148" s="168"/>
      <c r="M148" s="168"/>
      <c r="N148" s="168"/>
      <c r="O148" s="168"/>
      <c r="P148" s="168"/>
      <c r="Q148" s="168"/>
      <c r="R148" s="168"/>
      <c r="S148" s="168"/>
      <c r="T148" s="168"/>
      <c r="U148" s="168"/>
      <c r="V148" s="168"/>
      <c r="W148" s="168"/>
      <c r="X148" s="168"/>
      <c r="Y148" s="168"/>
      <c r="Z148" s="168"/>
      <c r="AA148" s="168"/>
      <c r="AB148" s="168"/>
      <c r="AC148" s="168"/>
      <c r="AD148" s="168"/>
      <c r="AE148" s="168"/>
      <c r="AF148" s="168"/>
      <c r="AG148" s="168"/>
      <c r="AH148" s="168"/>
      <c r="AI148" s="168"/>
      <c r="AJ148" s="168"/>
      <c r="AK148" s="168"/>
      <c r="AL148" s="168"/>
      <c r="AM148" s="168"/>
      <c r="AN148" s="168"/>
      <c r="AO148" s="168"/>
      <c r="AP148" s="168"/>
      <c r="AQ148" s="168"/>
      <c r="AR148" s="168"/>
      <c r="AS148" s="140">
        <f t="shared" si="52"/>
        <v>0</v>
      </c>
    </row>
    <row r="149" spans="1:45" x14ac:dyDescent="0.25">
      <c r="A149" s="138" t="s">
        <v>41</v>
      </c>
      <c r="B149" s="138"/>
      <c r="C149" s="138"/>
      <c r="D149" s="138"/>
      <c r="E149" s="139">
        <v>0</v>
      </c>
      <c r="F149" s="139">
        <v>0</v>
      </c>
      <c r="G149" s="139">
        <v>0</v>
      </c>
      <c r="H149" s="139">
        <v>0</v>
      </c>
      <c r="I149" s="139">
        <v>0</v>
      </c>
      <c r="J149" s="139">
        <v>0</v>
      </c>
      <c r="K149" s="139">
        <v>0</v>
      </c>
      <c r="L149" s="139">
        <v>0</v>
      </c>
      <c r="M149" s="139">
        <v>0</v>
      </c>
      <c r="N149" s="139">
        <v>0</v>
      </c>
      <c r="O149" s="139">
        <v>0</v>
      </c>
      <c r="P149" s="139">
        <v>0</v>
      </c>
      <c r="Q149" s="139">
        <v>0</v>
      </c>
      <c r="R149" s="139">
        <v>0</v>
      </c>
      <c r="S149" s="139">
        <v>0</v>
      </c>
      <c r="T149" s="139">
        <v>0</v>
      </c>
      <c r="U149" s="139">
        <v>0</v>
      </c>
      <c r="V149" s="139">
        <v>0</v>
      </c>
      <c r="W149" s="139">
        <v>0</v>
      </c>
      <c r="X149" s="139">
        <v>0</v>
      </c>
      <c r="Y149" s="139">
        <v>0</v>
      </c>
      <c r="Z149" s="139">
        <v>0</v>
      </c>
      <c r="AA149" s="139">
        <v>0</v>
      </c>
      <c r="AB149" s="139">
        <v>0</v>
      </c>
      <c r="AC149" s="139">
        <v>0</v>
      </c>
      <c r="AD149" s="139">
        <v>0</v>
      </c>
      <c r="AE149" s="139">
        <v>0</v>
      </c>
      <c r="AF149" s="139">
        <v>0</v>
      </c>
      <c r="AG149" s="139">
        <v>0</v>
      </c>
      <c r="AH149" s="139">
        <v>0</v>
      </c>
      <c r="AI149" s="139">
        <v>0</v>
      </c>
      <c r="AJ149" s="139">
        <v>0</v>
      </c>
      <c r="AK149" s="139">
        <v>0</v>
      </c>
      <c r="AL149" s="139">
        <v>0</v>
      </c>
      <c r="AM149" s="139">
        <v>0</v>
      </c>
      <c r="AN149" s="139">
        <v>0</v>
      </c>
      <c r="AO149" s="139">
        <v>0</v>
      </c>
      <c r="AP149" s="139">
        <v>0</v>
      </c>
      <c r="AQ149" s="139">
        <v>0</v>
      </c>
      <c r="AR149" s="139">
        <v>-100000</v>
      </c>
      <c r="AS149" s="140">
        <f t="shared" si="52"/>
        <v>-100000</v>
      </c>
    </row>
    <row r="150" spans="1:45" x14ac:dyDescent="0.25">
      <c r="A150" s="138" t="s">
        <v>42</v>
      </c>
      <c r="B150" s="138"/>
      <c r="C150" s="138"/>
      <c r="D150" s="138"/>
      <c r="E150" s="139">
        <v>0</v>
      </c>
      <c r="F150" s="139">
        <v>0</v>
      </c>
      <c r="G150" s="139">
        <v>0</v>
      </c>
      <c r="H150" s="139">
        <v>0</v>
      </c>
      <c r="I150" s="139">
        <v>0</v>
      </c>
      <c r="J150" s="139">
        <v>0</v>
      </c>
      <c r="K150" s="139">
        <v>0</v>
      </c>
      <c r="L150" s="139">
        <v>0</v>
      </c>
      <c r="M150" s="139">
        <v>0</v>
      </c>
      <c r="N150" s="139">
        <v>0</v>
      </c>
      <c r="O150" s="139">
        <v>0</v>
      </c>
      <c r="P150" s="139">
        <v>0</v>
      </c>
      <c r="Q150" s="139">
        <v>0</v>
      </c>
      <c r="R150" s="139">
        <v>0</v>
      </c>
      <c r="S150" s="139">
        <v>0</v>
      </c>
      <c r="T150" s="139">
        <v>0</v>
      </c>
      <c r="U150" s="139">
        <v>0</v>
      </c>
      <c r="V150" s="139">
        <v>0</v>
      </c>
      <c r="W150" s="139">
        <v>0</v>
      </c>
      <c r="X150" s="139">
        <v>0</v>
      </c>
      <c r="Y150" s="139">
        <v>0</v>
      </c>
      <c r="Z150" s="139">
        <v>0</v>
      </c>
      <c r="AA150" s="139">
        <v>0</v>
      </c>
      <c r="AB150" s="139">
        <v>0</v>
      </c>
      <c r="AC150" s="139">
        <v>0</v>
      </c>
      <c r="AD150" s="139">
        <v>0</v>
      </c>
      <c r="AE150" s="139">
        <v>0</v>
      </c>
      <c r="AF150" s="139">
        <v>0</v>
      </c>
      <c r="AG150" s="139">
        <v>0</v>
      </c>
      <c r="AH150" s="139">
        <v>0</v>
      </c>
      <c r="AI150" s="139">
        <v>0</v>
      </c>
      <c r="AJ150" s="139">
        <v>0</v>
      </c>
      <c r="AK150" s="139">
        <v>0</v>
      </c>
      <c r="AL150" s="139">
        <v>0</v>
      </c>
      <c r="AM150" s="139">
        <v>0</v>
      </c>
      <c r="AN150" s="139">
        <v>0</v>
      </c>
      <c r="AO150" s="139">
        <v>0</v>
      </c>
      <c r="AP150" s="139">
        <v>0</v>
      </c>
      <c r="AQ150" s="139">
        <v>0</v>
      </c>
      <c r="AR150" s="139">
        <v>-477701.25</v>
      </c>
      <c r="AS150" s="140">
        <f t="shared" si="52"/>
        <v>-477701.25</v>
      </c>
    </row>
    <row r="151" spans="1:45" x14ac:dyDescent="0.25">
      <c r="A151" s="138" t="s">
        <v>43</v>
      </c>
      <c r="B151" s="138"/>
      <c r="C151" s="138"/>
      <c r="D151" s="138"/>
      <c r="E151" s="139">
        <v>0</v>
      </c>
      <c r="F151" s="139">
        <v>0</v>
      </c>
      <c r="G151" s="139">
        <v>0</v>
      </c>
      <c r="H151" s="139">
        <v>0</v>
      </c>
      <c r="I151" s="139">
        <v>0</v>
      </c>
      <c r="J151" s="139">
        <v>0</v>
      </c>
      <c r="K151" s="139">
        <v>0</v>
      </c>
      <c r="L151" s="139">
        <v>0</v>
      </c>
      <c r="M151" s="139">
        <v>0</v>
      </c>
      <c r="N151" s="139">
        <v>0</v>
      </c>
      <c r="O151" s="139">
        <v>0</v>
      </c>
      <c r="P151" s="139">
        <v>0</v>
      </c>
      <c r="Q151" s="139">
        <v>0</v>
      </c>
      <c r="R151" s="139">
        <v>0</v>
      </c>
      <c r="S151" s="139">
        <v>0</v>
      </c>
      <c r="T151" s="139">
        <v>0</v>
      </c>
      <c r="U151" s="139">
        <v>0</v>
      </c>
      <c r="V151" s="139">
        <v>0</v>
      </c>
      <c r="W151" s="139">
        <v>0</v>
      </c>
      <c r="X151" s="139">
        <v>0</v>
      </c>
      <c r="Y151" s="139">
        <v>0</v>
      </c>
      <c r="Z151" s="139">
        <v>0</v>
      </c>
      <c r="AA151" s="139">
        <v>0</v>
      </c>
      <c r="AB151" s="139">
        <v>0</v>
      </c>
      <c r="AC151" s="139">
        <v>0</v>
      </c>
      <c r="AD151" s="139">
        <v>0</v>
      </c>
      <c r="AE151" s="139">
        <v>0</v>
      </c>
      <c r="AF151" s="139">
        <v>0</v>
      </c>
      <c r="AG151" s="139">
        <v>0</v>
      </c>
      <c r="AH151" s="139">
        <v>0</v>
      </c>
      <c r="AI151" s="139">
        <v>0</v>
      </c>
      <c r="AJ151" s="139">
        <v>0</v>
      </c>
      <c r="AK151" s="139">
        <v>0</v>
      </c>
      <c r="AL151" s="139">
        <v>0</v>
      </c>
      <c r="AM151" s="139">
        <v>0</v>
      </c>
      <c r="AN151" s="139">
        <v>0</v>
      </c>
      <c r="AO151" s="139">
        <v>0</v>
      </c>
      <c r="AP151" s="139">
        <v>0</v>
      </c>
      <c r="AQ151" s="139">
        <v>0</v>
      </c>
      <c r="AR151" s="139">
        <v>-159233.75</v>
      </c>
      <c r="AS151" s="140">
        <f t="shared" si="52"/>
        <v>-159233.75</v>
      </c>
    </row>
    <row r="152" spans="1:45" x14ac:dyDescent="0.25">
      <c r="A152" s="167" t="s">
        <v>46</v>
      </c>
      <c r="B152" s="168"/>
      <c r="C152" s="168"/>
      <c r="D152" s="168"/>
      <c r="E152" s="168"/>
      <c r="F152" s="168"/>
      <c r="G152" s="168"/>
      <c r="H152" s="168"/>
      <c r="I152" s="168"/>
      <c r="J152" s="168"/>
      <c r="K152" s="168"/>
      <c r="L152" s="168"/>
      <c r="M152" s="168"/>
      <c r="N152" s="168"/>
      <c r="O152" s="168"/>
      <c r="P152" s="168"/>
      <c r="Q152" s="168"/>
      <c r="R152" s="168"/>
      <c r="S152" s="168"/>
      <c r="T152" s="168"/>
      <c r="U152" s="168"/>
      <c r="V152" s="168"/>
      <c r="W152" s="168"/>
      <c r="X152" s="168"/>
      <c r="Y152" s="168"/>
      <c r="Z152" s="168"/>
      <c r="AA152" s="168"/>
      <c r="AB152" s="168"/>
      <c r="AC152" s="168"/>
      <c r="AD152" s="168"/>
      <c r="AE152" s="168"/>
      <c r="AF152" s="168"/>
      <c r="AG152" s="168"/>
      <c r="AH152" s="168"/>
      <c r="AI152" s="168"/>
      <c r="AJ152" s="168"/>
      <c r="AK152" s="168"/>
      <c r="AL152" s="168"/>
      <c r="AM152" s="168"/>
      <c r="AN152" s="168"/>
      <c r="AO152" s="168"/>
      <c r="AP152" s="168"/>
      <c r="AQ152" s="168"/>
      <c r="AR152" s="168"/>
      <c r="AS152" s="140">
        <f t="shared" si="52"/>
        <v>0</v>
      </c>
    </row>
    <row r="153" spans="1:45" x14ac:dyDescent="0.25">
      <c r="A153" s="138" t="s">
        <v>41</v>
      </c>
      <c r="B153" s="138"/>
      <c r="C153" s="138"/>
      <c r="D153" s="138"/>
      <c r="E153" s="139">
        <v>0</v>
      </c>
      <c r="F153" s="139">
        <v>0</v>
      </c>
      <c r="G153" s="139">
        <v>0</v>
      </c>
      <c r="H153" s="139">
        <v>0</v>
      </c>
      <c r="I153" s="139">
        <v>0</v>
      </c>
      <c r="J153" s="139">
        <v>0</v>
      </c>
      <c r="K153" s="139">
        <v>0</v>
      </c>
      <c r="L153" s="139">
        <v>0</v>
      </c>
      <c r="M153" s="139">
        <v>0</v>
      </c>
      <c r="N153" s="139">
        <v>0</v>
      </c>
      <c r="O153" s="139">
        <v>0</v>
      </c>
      <c r="P153" s="139">
        <v>0</v>
      </c>
      <c r="Q153" s="139">
        <v>0</v>
      </c>
      <c r="R153" s="139">
        <v>0</v>
      </c>
      <c r="S153" s="139">
        <v>0</v>
      </c>
      <c r="T153" s="139">
        <v>0</v>
      </c>
      <c r="U153" s="139">
        <v>0</v>
      </c>
      <c r="V153" s="139">
        <v>0</v>
      </c>
      <c r="W153" s="139">
        <v>0</v>
      </c>
      <c r="X153" s="139">
        <v>0</v>
      </c>
      <c r="Y153" s="139">
        <v>0</v>
      </c>
      <c r="Z153" s="139">
        <v>0</v>
      </c>
      <c r="AA153" s="139">
        <v>0</v>
      </c>
      <c r="AB153" s="139">
        <v>0</v>
      </c>
      <c r="AC153" s="139">
        <v>0</v>
      </c>
      <c r="AD153" s="139">
        <v>0</v>
      </c>
      <c r="AE153" s="139">
        <v>0</v>
      </c>
      <c r="AF153" s="139">
        <v>0</v>
      </c>
      <c r="AG153" s="139">
        <v>0</v>
      </c>
      <c r="AH153" s="139">
        <v>0</v>
      </c>
      <c r="AI153" s="139">
        <v>0</v>
      </c>
      <c r="AJ153" s="139">
        <v>0</v>
      </c>
      <c r="AK153" s="139">
        <v>0</v>
      </c>
      <c r="AL153" s="139">
        <v>0</v>
      </c>
      <c r="AM153" s="139">
        <v>0</v>
      </c>
      <c r="AN153" s="139">
        <v>0</v>
      </c>
      <c r="AO153" s="139">
        <v>0</v>
      </c>
      <c r="AP153" s="139">
        <v>0</v>
      </c>
      <c r="AQ153" s="139">
        <v>0</v>
      </c>
      <c r="AR153" s="139">
        <v>-50000</v>
      </c>
      <c r="AS153" s="140">
        <f t="shared" si="52"/>
        <v>-50000</v>
      </c>
    </row>
    <row r="154" spans="1:45" x14ac:dyDescent="0.25">
      <c r="A154" s="138" t="s">
        <v>42</v>
      </c>
      <c r="B154" s="138"/>
      <c r="C154" s="138"/>
      <c r="D154" s="138"/>
      <c r="E154" s="139">
        <v>0</v>
      </c>
      <c r="F154" s="139">
        <v>0</v>
      </c>
      <c r="G154" s="139">
        <v>0</v>
      </c>
      <c r="H154" s="139">
        <v>0</v>
      </c>
      <c r="I154" s="139">
        <v>0</v>
      </c>
      <c r="J154" s="139">
        <v>0</v>
      </c>
      <c r="K154" s="139">
        <v>0</v>
      </c>
      <c r="L154" s="139">
        <v>0</v>
      </c>
      <c r="M154" s="139">
        <v>0</v>
      </c>
      <c r="N154" s="139">
        <v>0</v>
      </c>
      <c r="O154" s="139">
        <v>0</v>
      </c>
      <c r="P154" s="139">
        <v>0</v>
      </c>
      <c r="Q154" s="139">
        <v>0</v>
      </c>
      <c r="R154" s="139">
        <v>0</v>
      </c>
      <c r="S154" s="139">
        <v>0</v>
      </c>
      <c r="T154" s="139">
        <v>0</v>
      </c>
      <c r="U154" s="139">
        <v>0</v>
      </c>
      <c r="V154" s="139">
        <v>0</v>
      </c>
      <c r="W154" s="139">
        <v>0</v>
      </c>
      <c r="X154" s="139">
        <v>0</v>
      </c>
      <c r="Y154" s="139">
        <v>0</v>
      </c>
      <c r="Z154" s="139">
        <v>0</v>
      </c>
      <c r="AA154" s="139">
        <v>0</v>
      </c>
      <c r="AB154" s="139">
        <v>0</v>
      </c>
      <c r="AC154" s="139">
        <v>0</v>
      </c>
      <c r="AD154" s="139">
        <v>0</v>
      </c>
      <c r="AE154" s="139">
        <v>0</v>
      </c>
      <c r="AF154" s="139">
        <v>0</v>
      </c>
      <c r="AG154" s="139">
        <v>0</v>
      </c>
      <c r="AH154" s="139">
        <v>0</v>
      </c>
      <c r="AI154" s="139">
        <v>0</v>
      </c>
      <c r="AJ154" s="139">
        <v>0</v>
      </c>
      <c r="AK154" s="139">
        <v>0</v>
      </c>
      <c r="AL154" s="139">
        <v>0</v>
      </c>
      <c r="AM154" s="139">
        <v>0</v>
      </c>
      <c r="AN154" s="139">
        <v>0</v>
      </c>
      <c r="AO154" s="139">
        <v>0</v>
      </c>
      <c r="AP154" s="139">
        <v>0</v>
      </c>
      <c r="AQ154" s="139">
        <v>0</v>
      </c>
      <c r="AR154" s="139">
        <v>-586200</v>
      </c>
      <c r="AS154" s="140">
        <f t="shared" si="52"/>
        <v>-586200</v>
      </c>
    </row>
    <row r="155" spans="1:45" x14ac:dyDescent="0.25">
      <c r="A155" s="138" t="s">
        <v>43</v>
      </c>
      <c r="B155" s="138"/>
      <c r="C155" s="138"/>
      <c r="D155" s="138"/>
      <c r="E155" s="139">
        <v>0</v>
      </c>
      <c r="F155" s="139">
        <v>0</v>
      </c>
      <c r="G155" s="139">
        <v>0</v>
      </c>
      <c r="H155" s="139">
        <v>0</v>
      </c>
      <c r="I155" s="139">
        <v>0</v>
      </c>
      <c r="J155" s="139">
        <v>0</v>
      </c>
      <c r="K155" s="139">
        <v>0</v>
      </c>
      <c r="L155" s="139">
        <v>0</v>
      </c>
      <c r="M155" s="139">
        <v>0</v>
      </c>
      <c r="N155" s="139">
        <v>0</v>
      </c>
      <c r="O155" s="139">
        <v>0</v>
      </c>
      <c r="P155" s="139">
        <v>0</v>
      </c>
      <c r="Q155" s="139">
        <v>0</v>
      </c>
      <c r="R155" s="139">
        <v>0</v>
      </c>
      <c r="S155" s="139">
        <v>0</v>
      </c>
      <c r="T155" s="139">
        <v>0</v>
      </c>
      <c r="U155" s="139">
        <v>0</v>
      </c>
      <c r="V155" s="139">
        <v>0</v>
      </c>
      <c r="W155" s="139">
        <v>0</v>
      </c>
      <c r="X155" s="139">
        <v>0</v>
      </c>
      <c r="Y155" s="139">
        <v>0</v>
      </c>
      <c r="Z155" s="139">
        <v>0</v>
      </c>
      <c r="AA155" s="139">
        <v>0</v>
      </c>
      <c r="AB155" s="139">
        <v>0</v>
      </c>
      <c r="AC155" s="139">
        <v>0</v>
      </c>
      <c r="AD155" s="139">
        <v>0</v>
      </c>
      <c r="AE155" s="139">
        <v>0</v>
      </c>
      <c r="AF155" s="139">
        <v>0</v>
      </c>
      <c r="AG155" s="139">
        <v>0</v>
      </c>
      <c r="AH155" s="139">
        <v>0</v>
      </c>
      <c r="AI155" s="139">
        <v>0</v>
      </c>
      <c r="AJ155" s="139">
        <v>0</v>
      </c>
      <c r="AK155" s="139">
        <v>0</v>
      </c>
      <c r="AL155" s="139">
        <v>0</v>
      </c>
      <c r="AM155" s="139">
        <v>0</v>
      </c>
      <c r="AN155" s="139">
        <v>0</v>
      </c>
      <c r="AO155" s="139">
        <v>0</v>
      </c>
      <c r="AP155" s="139">
        <v>0</v>
      </c>
      <c r="AQ155" s="139">
        <v>0</v>
      </c>
      <c r="AR155" s="139">
        <v>-195400</v>
      </c>
      <c r="AS155" s="140">
        <f t="shared" si="52"/>
        <v>-195400</v>
      </c>
    </row>
    <row r="156" spans="1:45" x14ac:dyDescent="0.25">
      <c r="A156" s="167" t="s">
        <v>47</v>
      </c>
      <c r="B156" s="168"/>
      <c r="C156" s="168"/>
      <c r="D156" s="168"/>
      <c r="E156" s="168"/>
      <c r="F156" s="168"/>
      <c r="G156" s="168"/>
      <c r="H156" s="168"/>
      <c r="I156" s="168"/>
      <c r="J156" s="168"/>
      <c r="K156" s="168"/>
      <c r="L156" s="168"/>
      <c r="M156" s="168"/>
      <c r="N156" s="168"/>
      <c r="O156" s="168"/>
      <c r="P156" s="168"/>
      <c r="Q156" s="168"/>
      <c r="R156" s="168"/>
      <c r="S156" s="168"/>
      <c r="T156" s="168"/>
      <c r="U156" s="168"/>
      <c r="V156" s="168"/>
      <c r="W156" s="168"/>
      <c r="X156" s="168"/>
      <c r="Y156" s="168"/>
      <c r="Z156" s="168"/>
      <c r="AA156" s="168"/>
      <c r="AB156" s="168"/>
      <c r="AC156" s="168"/>
      <c r="AD156" s="168"/>
      <c r="AE156" s="168"/>
      <c r="AF156" s="168"/>
      <c r="AG156" s="168"/>
      <c r="AH156" s="168"/>
      <c r="AI156" s="168"/>
      <c r="AJ156" s="168"/>
      <c r="AK156" s="168"/>
      <c r="AL156" s="168"/>
      <c r="AM156" s="168"/>
      <c r="AN156" s="168"/>
      <c r="AO156" s="168"/>
      <c r="AP156" s="168"/>
      <c r="AQ156" s="168"/>
      <c r="AR156" s="168"/>
      <c r="AS156" s="140">
        <f t="shared" si="52"/>
        <v>0</v>
      </c>
    </row>
    <row r="157" spans="1:45" x14ac:dyDescent="0.25">
      <c r="A157" s="138" t="s">
        <v>41</v>
      </c>
      <c r="B157" s="138"/>
      <c r="C157" s="138"/>
      <c r="D157" s="138"/>
      <c r="E157" s="139">
        <v>0</v>
      </c>
      <c r="F157" s="139">
        <v>0</v>
      </c>
      <c r="G157" s="139">
        <v>0</v>
      </c>
      <c r="H157" s="139">
        <v>0</v>
      </c>
      <c r="I157" s="139">
        <v>0</v>
      </c>
      <c r="J157" s="139">
        <v>0</v>
      </c>
      <c r="K157" s="139">
        <v>0</v>
      </c>
      <c r="L157" s="139">
        <v>0</v>
      </c>
      <c r="M157" s="139">
        <v>0</v>
      </c>
      <c r="N157" s="139">
        <v>0</v>
      </c>
      <c r="O157" s="139">
        <v>0</v>
      </c>
      <c r="P157" s="139">
        <v>0</v>
      </c>
      <c r="Q157" s="139">
        <v>0</v>
      </c>
      <c r="R157" s="139">
        <v>0</v>
      </c>
      <c r="S157" s="139">
        <v>0</v>
      </c>
      <c r="T157" s="139">
        <v>0</v>
      </c>
      <c r="U157" s="139">
        <v>0</v>
      </c>
      <c r="V157" s="139">
        <v>0</v>
      </c>
      <c r="W157" s="139">
        <v>0</v>
      </c>
      <c r="X157" s="139">
        <v>0</v>
      </c>
      <c r="Y157" s="139">
        <v>0</v>
      </c>
      <c r="Z157" s="139">
        <v>0</v>
      </c>
      <c r="AA157" s="139">
        <v>0</v>
      </c>
      <c r="AB157" s="139">
        <v>0</v>
      </c>
      <c r="AC157" s="139">
        <v>0</v>
      </c>
      <c r="AD157" s="139">
        <v>0</v>
      </c>
      <c r="AE157" s="139">
        <v>0</v>
      </c>
      <c r="AF157" s="139">
        <v>0</v>
      </c>
      <c r="AG157" s="139">
        <v>0</v>
      </c>
      <c r="AH157" s="139">
        <v>0</v>
      </c>
      <c r="AI157" s="139">
        <v>0</v>
      </c>
      <c r="AJ157" s="139">
        <v>0</v>
      </c>
      <c r="AK157" s="139">
        <v>0</v>
      </c>
      <c r="AL157" s="139">
        <v>0</v>
      </c>
      <c r="AM157" s="139">
        <v>0</v>
      </c>
      <c r="AN157" s="139">
        <v>0</v>
      </c>
      <c r="AO157" s="139">
        <v>0</v>
      </c>
      <c r="AP157" s="139">
        <v>0</v>
      </c>
      <c r="AQ157" s="139">
        <v>0</v>
      </c>
      <c r="AR157" s="139">
        <v>-50000</v>
      </c>
      <c r="AS157" s="140">
        <f t="shared" si="52"/>
        <v>-50000</v>
      </c>
    </row>
    <row r="158" spans="1:45" x14ac:dyDescent="0.25">
      <c r="A158" s="138" t="s">
        <v>42</v>
      </c>
      <c r="B158" s="138"/>
      <c r="C158" s="138"/>
      <c r="D158" s="138"/>
      <c r="E158" s="139">
        <v>0</v>
      </c>
      <c r="F158" s="139">
        <v>0</v>
      </c>
      <c r="G158" s="139">
        <v>0</v>
      </c>
      <c r="H158" s="139">
        <v>0</v>
      </c>
      <c r="I158" s="139">
        <v>0</v>
      </c>
      <c r="J158" s="139">
        <v>0</v>
      </c>
      <c r="K158" s="139">
        <v>0</v>
      </c>
      <c r="L158" s="139">
        <v>0</v>
      </c>
      <c r="M158" s="139">
        <v>0</v>
      </c>
      <c r="N158" s="139">
        <v>0</v>
      </c>
      <c r="O158" s="139">
        <v>0</v>
      </c>
      <c r="P158" s="139">
        <v>0</v>
      </c>
      <c r="Q158" s="139">
        <v>0</v>
      </c>
      <c r="R158" s="139">
        <v>0</v>
      </c>
      <c r="S158" s="139">
        <v>0</v>
      </c>
      <c r="T158" s="139">
        <v>0</v>
      </c>
      <c r="U158" s="139">
        <v>0</v>
      </c>
      <c r="V158" s="139">
        <v>0</v>
      </c>
      <c r="W158" s="139">
        <v>0</v>
      </c>
      <c r="X158" s="139">
        <v>0</v>
      </c>
      <c r="Y158" s="139">
        <v>0</v>
      </c>
      <c r="Z158" s="139">
        <v>0</v>
      </c>
      <c r="AA158" s="139">
        <v>0</v>
      </c>
      <c r="AB158" s="139">
        <v>0</v>
      </c>
      <c r="AC158" s="139">
        <v>0</v>
      </c>
      <c r="AD158" s="139">
        <v>0</v>
      </c>
      <c r="AE158" s="139">
        <v>0</v>
      </c>
      <c r="AF158" s="139">
        <v>0</v>
      </c>
      <c r="AG158" s="139">
        <v>0</v>
      </c>
      <c r="AH158" s="139">
        <v>0</v>
      </c>
      <c r="AI158" s="139">
        <v>0</v>
      </c>
      <c r="AJ158" s="139">
        <v>0</v>
      </c>
      <c r="AK158" s="139">
        <v>0</v>
      </c>
      <c r="AL158" s="139">
        <v>0</v>
      </c>
      <c r="AM158" s="139">
        <v>0</v>
      </c>
      <c r="AN158" s="139">
        <v>0</v>
      </c>
      <c r="AO158" s="139">
        <v>0</v>
      </c>
      <c r="AP158" s="139">
        <v>0</v>
      </c>
      <c r="AQ158" s="139">
        <v>0</v>
      </c>
      <c r="AR158" s="139">
        <v>-296122.5</v>
      </c>
      <c r="AS158" s="140">
        <f t="shared" si="52"/>
        <v>-296122.5</v>
      </c>
    </row>
    <row r="159" spans="1:45" x14ac:dyDescent="0.25">
      <c r="A159" s="138" t="s">
        <v>43</v>
      </c>
      <c r="B159" s="138"/>
      <c r="C159" s="138"/>
      <c r="D159" s="138"/>
      <c r="E159" s="139">
        <v>0</v>
      </c>
      <c r="F159" s="139">
        <v>0</v>
      </c>
      <c r="G159" s="139">
        <v>0</v>
      </c>
      <c r="H159" s="139">
        <v>0</v>
      </c>
      <c r="I159" s="139">
        <v>0</v>
      </c>
      <c r="J159" s="139">
        <v>0</v>
      </c>
      <c r="K159" s="139">
        <v>0</v>
      </c>
      <c r="L159" s="139">
        <v>0</v>
      </c>
      <c r="M159" s="139">
        <v>0</v>
      </c>
      <c r="N159" s="139">
        <v>0</v>
      </c>
      <c r="O159" s="139">
        <v>0</v>
      </c>
      <c r="P159" s="139">
        <v>0</v>
      </c>
      <c r="Q159" s="139">
        <v>0</v>
      </c>
      <c r="R159" s="139">
        <v>0</v>
      </c>
      <c r="S159" s="139">
        <v>0</v>
      </c>
      <c r="T159" s="139">
        <v>0</v>
      </c>
      <c r="U159" s="139">
        <v>0</v>
      </c>
      <c r="V159" s="139">
        <v>0</v>
      </c>
      <c r="W159" s="139">
        <v>0</v>
      </c>
      <c r="X159" s="139">
        <v>0</v>
      </c>
      <c r="Y159" s="139">
        <v>0</v>
      </c>
      <c r="Z159" s="139">
        <v>0</v>
      </c>
      <c r="AA159" s="139">
        <v>0</v>
      </c>
      <c r="AB159" s="139">
        <v>0</v>
      </c>
      <c r="AC159" s="139">
        <v>0</v>
      </c>
      <c r="AD159" s="139">
        <v>0</v>
      </c>
      <c r="AE159" s="139">
        <v>0</v>
      </c>
      <c r="AF159" s="139">
        <v>0</v>
      </c>
      <c r="AG159" s="139">
        <v>0</v>
      </c>
      <c r="AH159" s="139">
        <v>0</v>
      </c>
      <c r="AI159" s="139">
        <v>0</v>
      </c>
      <c r="AJ159" s="139">
        <v>0</v>
      </c>
      <c r="AK159" s="139">
        <v>0</v>
      </c>
      <c r="AL159" s="139">
        <v>0</v>
      </c>
      <c r="AM159" s="139">
        <v>0</v>
      </c>
      <c r="AN159" s="139">
        <v>0</v>
      </c>
      <c r="AO159" s="139">
        <v>0</v>
      </c>
      <c r="AP159" s="139">
        <v>0</v>
      </c>
      <c r="AQ159" s="139">
        <v>0</v>
      </c>
      <c r="AR159" s="139">
        <v>-98707.5</v>
      </c>
      <c r="AS159" s="140">
        <f t="shared" si="52"/>
        <v>-98707.5</v>
      </c>
    </row>
    <row r="160" spans="1:45" x14ac:dyDescent="0.25">
      <c r="A160" s="138"/>
      <c r="B160" s="138"/>
      <c r="C160" s="138"/>
      <c r="D160" s="138"/>
      <c r="E160" s="139"/>
      <c r="F160" s="139"/>
      <c r="G160" s="139"/>
      <c r="H160" s="139"/>
      <c r="I160" s="139"/>
      <c r="J160" s="139"/>
      <c r="K160" s="139"/>
      <c r="L160" s="139"/>
      <c r="M160" s="139"/>
      <c r="N160" s="139"/>
      <c r="O160" s="139"/>
      <c r="P160" s="139"/>
      <c r="Q160" s="139"/>
      <c r="R160" s="139"/>
      <c r="S160" s="139"/>
      <c r="T160" s="139"/>
      <c r="U160" s="139"/>
      <c r="V160" s="139"/>
      <c r="W160" s="139"/>
      <c r="X160" s="139"/>
      <c r="Y160" s="139"/>
      <c r="Z160" s="139"/>
      <c r="AA160" s="139"/>
      <c r="AB160" s="139"/>
      <c r="AC160" s="139"/>
      <c r="AD160" s="139"/>
      <c r="AE160" s="139"/>
      <c r="AF160" s="139"/>
      <c r="AG160" s="139"/>
      <c r="AH160" s="139"/>
      <c r="AI160" s="139"/>
      <c r="AJ160" s="139"/>
      <c r="AK160" s="139"/>
      <c r="AL160" s="139"/>
      <c r="AM160" s="139"/>
      <c r="AN160" s="139"/>
      <c r="AO160" s="139"/>
      <c r="AP160" s="139"/>
      <c r="AQ160" s="139"/>
      <c r="AR160" s="139"/>
      <c r="AS160" s="140"/>
    </row>
    <row r="161" spans="1:46" x14ac:dyDescent="0.25">
      <c r="A161" s="130" t="s">
        <v>115</v>
      </c>
      <c r="B161" s="130"/>
      <c r="C161" s="130"/>
      <c r="D161" s="130"/>
      <c r="E161" s="131">
        <f>E141+E145+E149+E153+E157</f>
        <v>0</v>
      </c>
      <c r="F161" s="131">
        <f t="shared" ref="F161:AR161" si="177">F141+F145+F149+F153+F157</f>
        <v>0</v>
      </c>
      <c r="G161" s="131">
        <f t="shared" si="177"/>
        <v>0</v>
      </c>
      <c r="H161" s="131">
        <f t="shared" si="177"/>
        <v>0</v>
      </c>
      <c r="I161" s="131">
        <f t="shared" si="177"/>
        <v>0</v>
      </c>
      <c r="J161" s="131">
        <f t="shared" si="177"/>
        <v>0</v>
      </c>
      <c r="K161" s="131">
        <f t="shared" si="177"/>
        <v>0</v>
      </c>
      <c r="L161" s="131">
        <f t="shared" si="177"/>
        <v>0</v>
      </c>
      <c r="M161" s="131">
        <f t="shared" si="177"/>
        <v>0</v>
      </c>
      <c r="N161" s="131">
        <f t="shared" si="177"/>
        <v>0</v>
      </c>
      <c r="O161" s="131">
        <f t="shared" si="177"/>
        <v>0</v>
      </c>
      <c r="P161" s="131">
        <f t="shared" si="177"/>
        <v>0</v>
      </c>
      <c r="Q161" s="131">
        <f t="shared" si="177"/>
        <v>0</v>
      </c>
      <c r="R161" s="131">
        <f t="shared" si="177"/>
        <v>0</v>
      </c>
      <c r="S161" s="131">
        <f t="shared" si="177"/>
        <v>0</v>
      </c>
      <c r="T161" s="131">
        <f t="shared" si="177"/>
        <v>0</v>
      </c>
      <c r="U161" s="131">
        <f t="shared" si="177"/>
        <v>0</v>
      </c>
      <c r="V161" s="131">
        <f t="shared" si="177"/>
        <v>0</v>
      </c>
      <c r="W161" s="131">
        <f t="shared" si="177"/>
        <v>0</v>
      </c>
      <c r="X161" s="131">
        <f t="shared" si="177"/>
        <v>0</v>
      </c>
      <c r="Y161" s="131">
        <f t="shared" si="177"/>
        <v>0</v>
      </c>
      <c r="Z161" s="131">
        <f t="shared" si="177"/>
        <v>0</v>
      </c>
      <c r="AA161" s="131">
        <f t="shared" si="177"/>
        <v>0</v>
      </c>
      <c r="AB161" s="131">
        <f t="shared" si="177"/>
        <v>0</v>
      </c>
      <c r="AC161" s="131">
        <f t="shared" si="177"/>
        <v>-100000</v>
      </c>
      <c r="AD161" s="131">
        <f t="shared" si="177"/>
        <v>0</v>
      </c>
      <c r="AE161" s="131">
        <f t="shared" si="177"/>
        <v>0</v>
      </c>
      <c r="AF161" s="131">
        <f t="shared" si="177"/>
        <v>-100000</v>
      </c>
      <c r="AG161" s="131">
        <f t="shared" si="177"/>
        <v>0</v>
      </c>
      <c r="AH161" s="131">
        <f t="shared" si="177"/>
        <v>0</v>
      </c>
      <c r="AI161" s="131">
        <f t="shared" si="177"/>
        <v>0</v>
      </c>
      <c r="AJ161" s="131">
        <f t="shared" si="177"/>
        <v>0</v>
      </c>
      <c r="AK161" s="131">
        <f t="shared" si="177"/>
        <v>0</v>
      </c>
      <c r="AL161" s="131">
        <f t="shared" si="177"/>
        <v>0</v>
      </c>
      <c r="AM161" s="131">
        <f t="shared" si="177"/>
        <v>0</v>
      </c>
      <c r="AN161" s="131">
        <f t="shared" si="177"/>
        <v>0</v>
      </c>
      <c r="AO161" s="131">
        <f t="shared" si="177"/>
        <v>0</v>
      </c>
      <c r="AP161" s="131">
        <f t="shared" si="177"/>
        <v>0</v>
      </c>
      <c r="AQ161" s="131">
        <f t="shared" si="177"/>
        <v>0</v>
      </c>
      <c r="AR161" s="131">
        <f t="shared" si="177"/>
        <v>-200000</v>
      </c>
      <c r="AS161" s="132">
        <f>SUM(A161:AR161)</f>
        <v>-400000</v>
      </c>
    </row>
    <row r="162" spans="1:46" x14ac:dyDescent="0.25">
      <c r="A162" s="130" t="s">
        <v>106</v>
      </c>
      <c r="B162" s="130"/>
      <c r="C162" s="130"/>
      <c r="D162" s="130"/>
      <c r="E162" s="131">
        <f>E142+E146+E150+E154+E158</f>
        <v>0</v>
      </c>
      <c r="F162" s="131">
        <f t="shared" ref="F162:AQ162" si="178">F142+F146+F150+F154+F158</f>
        <v>0</v>
      </c>
      <c r="G162" s="131">
        <f t="shared" si="178"/>
        <v>0</v>
      </c>
      <c r="H162" s="131">
        <f t="shared" si="178"/>
        <v>0</v>
      </c>
      <c r="I162" s="131">
        <f t="shared" si="178"/>
        <v>0</v>
      </c>
      <c r="J162" s="131">
        <f t="shared" si="178"/>
        <v>0</v>
      </c>
      <c r="K162" s="131">
        <f t="shared" si="178"/>
        <v>0</v>
      </c>
      <c r="L162" s="131">
        <f t="shared" si="178"/>
        <v>0</v>
      </c>
      <c r="M162" s="131">
        <f t="shared" si="178"/>
        <v>0</v>
      </c>
      <c r="N162" s="131">
        <f t="shared" si="178"/>
        <v>0</v>
      </c>
      <c r="O162" s="131">
        <f t="shared" si="178"/>
        <v>0</v>
      </c>
      <c r="P162" s="131">
        <f t="shared" si="178"/>
        <v>0</v>
      </c>
      <c r="Q162" s="131">
        <f t="shared" si="178"/>
        <v>0</v>
      </c>
      <c r="R162" s="131">
        <f t="shared" si="178"/>
        <v>0</v>
      </c>
      <c r="S162" s="131">
        <f t="shared" si="178"/>
        <v>0</v>
      </c>
      <c r="T162" s="131">
        <f t="shared" si="178"/>
        <v>0</v>
      </c>
      <c r="U162" s="131">
        <f t="shared" si="178"/>
        <v>0</v>
      </c>
      <c r="V162" s="131">
        <f t="shared" si="178"/>
        <v>0</v>
      </c>
      <c r="W162" s="131">
        <f t="shared" si="178"/>
        <v>0</v>
      </c>
      <c r="X162" s="131">
        <f t="shared" si="178"/>
        <v>0</v>
      </c>
      <c r="Y162" s="131">
        <f t="shared" si="178"/>
        <v>0</v>
      </c>
      <c r="Z162" s="131">
        <f t="shared" si="178"/>
        <v>0</v>
      </c>
      <c r="AA162" s="131">
        <f t="shared" si="178"/>
        <v>0</v>
      </c>
      <c r="AB162" s="131">
        <f t="shared" si="178"/>
        <v>0</v>
      </c>
      <c r="AC162" s="131">
        <f t="shared" si="178"/>
        <v>-1263150</v>
      </c>
      <c r="AD162" s="131">
        <f t="shared" si="178"/>
        <v>0</v>
      </c>
      <c r="AE162" s="131">
        <f t="shared" si="178"/>
        <v>0</v>
      </c>
      <c r="AF162" s="131">
        <f t="shared" si="178"/>
        <v>-316417.5</v>
      </c>
      <c r="AG162" s="131">
        <f t="shared" si="178"/>
        <v>0</v>
      </c>
      <c r="AH162" s="131">
        <f t="shared" si="178"/>
        <v>0</v>
      </c>
      <c r="AI162" s="131">
        <f t="shared" si="178"/>
        <v>0</v>
      </c>
      <c r="AJ162" s="131">
        <f t="shared" si="178"/>
        <v>0</v>
      </c>
      <c r="AK162" s="131">
        <f t="shared" si="178"/>
        <v>0</v>
      </c>
      <c r="AL162" s="131">
        <f t="shared" si="178"/>
        <v>0</v>
      </c>
      <c r="AM162" s="131">
        <f t="shared" si="178"/>
        <v>0</v>
      </c>
      <c r="AN162" s="131">
        <f t="shared" si="178"/>
        <v>0</v>
      </c>
      <c r="AO162" s="131">
        <f t="shared" si="178"/>
        <v>0</v>
      </c>
      <c r="AP162" s="131">
        <f t="shared" si="178"/>
        <v>0</v>
      </c>
      <c r="AQ162" s="131">
        <f t="shared" si="178"/>
        <v>0</v>
      </c>
      <c r="AR162" s="131">
        <f>AR142+AR146+AR150+AR154+AR158</f>
        <v>-1360023.75</v>
      </c>
      <c r="AS162" s="132">
        <f t="shared" ref="AS162:AS163" si="179">SUM(A162:AR162)</f>
        <v>-2939591.25</v>
      </c>
    </row>
    <row r="163" spans="1:46" x14ac:dyDescent="0.25">
      <c r="A163" s="130" t="s">
        <v>116</v>
      </c>
      <c r="B163" s="130"/>
      <c r="C163" s="130"/>
      <c r="D163" s="130"/>
      <c r="E163" s="131">
        <f>E143+E147+E151+E155+E159</f>
        <v>0</v>
      </c>
      <c r="F163" s="131">
        <f t="shared" ref="F163:AR163" si="180">F143+F147+F151+F155+F159</f>
        <v>0</v>
      </c>
      <c r="G163" s="131">
        <f t="shared" si="180"/>
        <v>0</v>
      </c>
      <c r="H163" s="131">
        <f t="shared" si="180"/>
        <v>0</v>
      </c>
      <c r="I163" s="131">
        <f t="shared" si="180"/>
        <v>0</v>
      </c>
      <c r="J163" s="131">
        <f t="shared" si="180"/>
        <v>0</v>
      </c>
      <c r="K163" s="131">
        <f t="shared" si="180"/>
        <v>0</v>
      </c>
      <c r="L163" s="131">
        <f t="shared" si="180"/>
        <v>0</v>
      </c>
      <c r="M163" s="131">
        <f t="shared" si="180"/>
        <v>0</v>
      </c>
      <c r="N163" s="131">
        <f t="shared" si="180"/>
        <v>0</v>
      </c>
      <c r="O163" s="131">
        <f t="shared" si="180"/>
        <v>0</v>
      </c>
      <c r="P163" s="131">
        <f t="shared" si="180"/>
        <v>0</v>
      </c>
      <c r="Q163" s="131">
        <f t="shared" si="180"/>
        <v>0</v>
      </c>
      <c r="R163" s="131">
        <f t="shared" si="180"/>
        <v>0</v>
      </c>
      <c r="S163" s="131">
        <f t="shared" si="180"/>
        <v>0</v>
      </c>
      <c r="T163" s="131">
        <f t="shared" si="180"/>
        <v>0</v>
      </c>
      <c r="U163" s="131">
        <f t="shared" si="180"/>
        <v>0</v>
      </c>
      <c r="V163" s="131">
        <f t="shared" si="180"/>
        <v>0</v>
      </c>
      <c r="W163" s="131">
        <f t="shared" si="180"/>
        <v>0</v>
      </c>
      <c r="X163" s="131">
        <f t="shared" si="180"/>
        <v>0</v>
      </c>
      <c r="Y163" s="131">
        <f t="shared" si="180"/>
        <v>0</v>
      </c>
      <c r="Z163" s="131">
        <f t="shared" si="180"/>
        <v>0</v>
      </c>
      <c r="AA163" s="131">
        <f t="shared" si="180"/>
        <v>0</v>
      </c>
      <c r="AB163" s="131">
        <f t="shared" si="180"/>
        <v>0</v>
      </c>
      <c r="AC163" s="131">
        <f t="shared" si="180"/>
        <v>-421050</v>
      </c>
      <c r="AD163" s="131">
        <f t="shared" si="180"/>
        <v>0</v>
      </c>
      <c r="AE163" s="131">
        <f t="shared" si="180"/>
        <v>0</v>
      </c>
      <c r="AF163" s="131">
        <f t="shared" si="180"/>
        <v>-105472.5</v>
      </c>
      <c r="AG163" s="131">
        <f t="shared" si="180"/>
        <v>0</v>
      </c>
      <c r="AH163" s="131">
        <f t="shared" si="180"/>
        <v>0</v>
      </c>
      <c r="AI163" s="131">
        <f t="shared" si="180"/>
        <v>0</v>
      </c>
      <c r="AJ163" s="131">
        <f t="shared" si="180"/>
        <v>0</v>
      </c>
      <c r="AK163" s="131">
        <f t="shared" si="180"/>
        <v>0</v>
      </c>
      <c r="AL163" s="131">
        <f t="shared" si="180"/>
        <v>0</v>
      </c>
      <c r="AM163" s="131">
        <f t="shared" si="180"/>
        <v>0</v>
      </c>
      <c r="AN163" s="131">
        <f t="shared" si="180"/>
        <v>0</v>
      </c>
      <c r="AO163" s="131">
        <f t="shared" si="180"/>
        <v>0</v>
      </c>
      <c r="AP163" s="131">
        <f t="shared" si="180"/>
        <v>0</v>
      </c>
      <c r="AQ163" s="131">
        <f t="shared" si="180"/>
        <v>0</v>
      </c>
      <c r="AR163" s="131">
        <f t="shared" si="180"/>
        <v>-453341.25</v>
      </c>
      <c r="AS163" s="132">
        <f t="shared" si="179"/>
        <v>-979863.75</v>
      </c>
    </row>
    <row r="164" spans="1:46" x14ac:dyDescent="0.25">
      <c r="A164" s="133" t="s">
        <v>104</v>
      </c>
      <c r="B164" s="133"/>
      <c r="C164" s="133"/>
      <c r="D164" s="133"/>
      <c r="E164" s="134">
        <v>0</v>
      </c>
      <c r="F164" s="134">
        <v>0</v>
      </c>
      <c r="G164" s="134">
        <v>0</v>
      </c>
      <c r="H164" s="134">
        <v>0</v>
      </c>
      <c r="I164" s="134">
        <v>0</v>
      </c>
      <c r="J164" s="134">
        <v>0</v>
      </c>
      <c r="K164" s="134">
        <v>0</v>
      </c>
      <c r="L164" s="134">
        <v>0</v>
      </c>
      <c r="M164" s="134">
        <v>0</v>
      </c>
      <c r="N164" s="134">
        <v>0</v>
      </c>
      <c r="O164" s="134">
        <v>0</v>
      </c>
      <c r="P164" s="134">
        <v>0</v>
      </c>
      <c r="Q164" s="134">
        <v>0</v>
      </c>
      <c r="R164" s="134">
        <v>0</v>
      </c>
      <c r="S164" s="134">
        <v>0</v>
      </c>
      <c r="T164" s="134">
        <v>0</v>
      </c>
      <c r="U164" s="134">
        <v>0</v>
      </c>
      <c r="V164" s="134">
        <v>0</v>
      </c>
      <c r="W164" s="134">
        <v>0</v>
      </c>
      <c r="X164" s="134">
        <v>0</v>
      </c>
      <c r="Y164" s="134">
        <v>0</v>
      </c>
      <c r="Z164" s="134">
        <v>0</v>
      </c>
      <c r="AA164" s="134">
        <v>0</v>
      </c>
      <c r="AB164" s="134">
        <v>0</v>
      </c>
      <c r="AC164" s="134">
        <f>'Individual Inputs'!I61*-1</f>
        <v>-100000</v>
      </c>
      <c r="AD164" s="134">
        <v>0</v>
      </c>
      <c r="AE164" s="134">
        <v>0</v>
      </c>
      <c r="AF164" s="134">
        <f>'Individual Inputs'!I62*-1</f>
        <v>-100000</v>
      </c>
      <c r="AG164" s="134">
        <v>0</v>
      </c>
      <c r="AH164" s="134">
        <v>0</v>
      </c>
      <c r="AI164" s="134">
        <v>0</v>
      </c>
      <c r="AJ164" s="134">
        <v>0</v>
      </c>
      <c r="AK164" s="134">
        <v>0</v>
      </c>
      <c r="AL164" s="134">
        <v>0</v>
      </c>
      <c r="AM164" s="134">
        <v>0</v>
      </c>
      <c r="AN164" s="134">
        <v>0</v>
      </c>
      <c r="AO164" s="134">
        <v>0</v>
      </c>
      <c r="AP164" s="134">
        <v>0</v>
      </c>
      <c r="AQ164" s="134">
        <v>0</v>
      </c>
      <c r="AR164" s="134">
        <f>-1*('Individual Inputs'!I63+'Individual Inputs'!I64+'Individual Inputs'!I65)</f>
        <v>-200000</v>
      </c>
      <c r="AS164" s="164"/>
      <c r="AT164" s="135">
        <f>AC164+AF164+AR164</f>
        <v>-400000</v>
      </c>
    </row>
    <row r="165" spans="1:46" x14ac:dyDescent="0.25">
      <c r="A165" s="133" t="s">
        <v>109</v>
      </c>
      <c r="B165" s="133"/>
      <c r="C165" s="133"/>
      <c r="D165" s="133"/>
      <c r="E165" s="134">
        <v>0</v>
      </c>
      <c r="F165" s="134">
        <v>0</v>
      </c>
      <c r="G165" s="134">
        <v>0</v>
      </c>
      <c r="H165" s="134">
        <v>0</v>
      </c>
      <c r="I165" s="134">
        <v>0</v>
      </c>
      <c r="J165" s="134">
        <v>0</v>
      </c>
      <c r="K165" s="134">
        <v>0</v>
      </c>
      <c r="L165" s="134">
        <v>0</v>
      </c>
      <c r="M165" s="134">
        <v>0</v>
      </c>
      <c r="N165" s="134">
        <v>0</v>
      </c>
      <c r="O165" s="134">
        <v>0</v>
      </c>
      <c r="P165" s="134">
        <v>0</v>
      </c>
      <c r="Q165" s="134">
        <v>0</v>
      </c>
      <c r="R165" s="134">
        <v>0</v>
      </c>
      <c r="S165" s="134">
        <v>0</v>
      </c>
      <c r="T165" s="134">
        <v>0</v>
      </c>
      <c r="U165" s="134">
        <v>0</v>
      </c>
      <c r="V165" s="134">
        <v>0</v>
      </c>
      <c r="W165" s="134">
        <v>0</v>
      </c>
      <c r="X165" s="134">
        <v>0</v>
      </c>
      <c r="Y165" s="134">
        <v>0</v>
      </c>
      <c r="Z165" s="134">
        <v>0</v>
      </c>
      <c r="AA165" s="134">
        <v>0</v>
      </c>
      <c r="AB165" s="134">
        <v>0</v>
      </c>
      <c r="AC165" s="134">
        <f>-1*('Individual Inputs'!$H$12*'Individual Inputs'!$I$12*'Individual Inputs'!I67)</f>
        <v>-1263150</v>
      </c>
      <c r="AD165" s="134">
        <v>0</v>
      </c>
      <c r="AE165" s="134">
        <v>0</v>
      </c>
      <c r="AF165" s="134">
        <f>-1*('Individual Inputs'!$H$13*'Individual Inputs'!$I$13*'Individual Inputs'!I67)</f>
        <v>-316417.5</v>
      </c>
      <c r="AG165" s="134">
        <f>(AG16-AG24)*'Individual Inputs'!$I$67</f>
        <v>0</v>
      </c>
      <c r="AH165" s="134">
        <f>(AH16-AH24)*'Individual Inputs'!$I$67</f>
        <v>0</v>
      </c>
      <c r="AI165" s="134">
        <f>(AI16-AI24)*'Individual Inputs'!$I$67</f>
        <v>0</v>
      </c>
      <c r="AJ165" s="134">
        <f>(AJ16-AJ24)*'Individual Inputs'!$I$67</f>
        <v>0</v>
      </c>
      <c r="AK165" s="134">
        <f>(AK16-AK24)*'Individual Inputs'!$I$67</f>
        <v>0</v>
      </c>
      <c r="AL165" s="134">
        <f>(AL16-AL24)*'Individual Inputs'!$I$67</f>
        <v>0</v>
      </c>
      <c r="AM165" s="134">
        <f>(AM16-AM24)*'Individual Inputs'!$I$67</f>
        <v>0</v>
      </c>
      <c r="AN165" s="134">
        <f>(AN16-AN24)*'Individual Inputs'!$I$67</f>
        <v>0</v>
      </c>
      <c r="AO165" s="134">
        <f>(AO16-AO24)*'Individual Inputs'!$I$67</f>
        <v>0</v>
      </c>
      <c r="AP165" s="134">
        <f>(AP16-AP24)*'Individual Inputs'!$I$67</f>
        <v>0</v>
      </c>
      <c r="AQ165" s="134">
        <f>(AQ16-AQ24)*'Individual Inputs'!$I$67</f>
        <v>0</v>
      </c>
      <c r="AR165" s="134">
        <f>-1*((('Individual Inputs'!H14*'Individual Inputs'!I14)+('Individual Inputs'!H15*'Individual Inputs'!I15)+('Individual Inputs'!H16*'Individual Inputs'!I16))*'Individual Inputs'!I67)</f>
        <v>-1360023.75</v>
      </c>
      <c r="AS165" s="163"/>
      <c r="AT165" s="164">
        <f>AC165+AF165+AR165</f>
        <v>-2939591.25</v>
      </c>
    </row>
    <row r="166" spans="1:46" x14ac:dyDescent="0.25">
      <c r="A166" s="133" t="s">
        <v>105</v>
      </c>
      <c r="B166" s="133"/>
      <c r="C166" s="133"/>
      <c r="D166" s="133"/>
      <c r="E166" s="134">
        <f>E16*'Individual Inputs'!$I$70</f>
        <v>0</v>
      </c>
      <c r="F166" s="134">
        <f>F16*'Individual Inputs'!$I$70</f>
        <v>0</v>
      </c>
      <c r="G166" s="134">
        <f>G16*'Individual Inputs'!$I$70</f>
        <v>0</v>
      </c>
      <c r="H166" s="134">
        <f>H16*'Individual Inputs'!$I$70</f>
        <v>0</v>
      </c>
      <c r="I166" s="134">
        <f>I16*'Individual Inputs'!$I$70</f>
        <v>0</v>
      </c>
      <c r="J166" s="134">
        <f>J16*'Individual Inputs'!$I$70</f>
        <v>0</v>
      </c>
      <c r="K166" s="134">
        <f>K16*'Individual Inputs'!$I$70</f>
        <v>0</v>
      </c>
      <c r="L166" s="134">
        <f>L16*'Individual Inputs'!$I$70</f>
        <v>0</v>
      </c>
      <c r="M166" s="134">
        <f>M16*'Individual Inputs'!$I$70</f>
        <v>0</v>
      </c>
      <c r="N166" s="134">
        <f>N16*'Individual Inputs'!$I$70</f>
        <v>0</v>
      </c>
      <c r="O166" s="134">
        <f>O16*'Individual Inputs'!$I$70</f>
        <v>0</v>
      </c>
      <c r="P166" s="134">
        <f>P16*'Individual Inputs'!$I$70</f>
        <v>0</v>
      </c>
      <c r="Q166" s="134">
        <f>Q16*'Individual Inputs'!$I$70</f>
        <v>0</v>
      </c>
      <c r="R166" s="134">
        <f>R16*'Individual Inputs'!$I$70</f>
        <v>0</v>
      </c>
      <c r="S166" s="134">
        <f>S16*'Individual Inputs'!$I$70</f>
        <v>0</v>
      </c>
      <c r="T166" s="134">
        <f>T16*'Individual Inputs'!$I$70</f>
        <v>0</v>
      </c>
      <c r="U166" s="134">
        <f>U16*'Individual Inputs'!$I$70</f>
        <v>0</v>
      </c>
      <c r="V166" s="134">
        <f>V16*'Individual Inputs'!$I$70</f>
        <v>0</v>
      </c>
      <c r="W166" s="134">
        <f>W16*'Individual Inputs'!$I$70</f>
        <v>0</v>
      </c>
      <c r="X166" s="134">
        <f>X16*'Individual Inputs'!$I$70</f>
        <v>0</v>
      </c>
      <c r="Y166" s="134">
        <f>Y16*'Individual Inputs'!$I$70</f>
        <v>0</v>
      </c>
      <c r="Z166" s="134">
        <f>Z16*'Individual Inputs'!$I$70</f>
        <v>0</v>
      </c>
      <c r="AA166" s="134">
        <f>AA16*'Individual Inputs'!$I$70</f>
        <v>0</v>
      </c>
      <c r="AB166" s="134">
        <f>AB16*'Individual Inputs'!$I$70</f>
        <v>0</v>
      </c>
      <c r="AC166" s="134">
        <f>-1*('Individual Inputs'!$H$12*'Individual Inputs'!$I$12*'Individual Inputs'!I68)</f>
        <v>-421050</v>
      </c>
      <c r="AD166" s="134">
        <f>AD16*'Individual Inputs'!$I$70</f>
        <v>0</v>
      </c>
      <c r="AE166" s="134">
        <f>AE16*'Individual Inputs'!$I$70</f>
        <v>0</v>
      </c>
      <c r="AF166" s="134">
        <f>-1*('Individual Inputs'!$H$13*'Individual Inputs'!$I$13*'Individual Inputs'!I68)</f>
        <v>-105472.5</v>
      </c>
      <c r="AG166" s="134">
        <f>AG16*'Individual Inputs'!$I$70</f>
        <v>0</v>
      </c>
      <c r="AH166" s="134">
        <f>AH16*'Individual Inputs'!$I$70</f>
        <v>0</v>
      </c>
      <c r="AI166" s="134">
        <f>AI16*'Individual Inputs'!$I$70</f>
        <v>0</v>
      </c>
      <c r="AJ166" s="134">
        <f>AJ16*'Individual Inputs'!$I$70</f>
        <v>0</v>
      </c>
      <c r="AK166" s="134">
        <f>AK16*'Individual Inputs'!$I$70</f>
        <v>0</v>
      </c>
      <c r="AL166" s="134">
        <f>AL16*'Individual Inputs'!$I$70</f>
        <v>0</v>
      </c>
      <c r="AM166" s="134">
        <f>AM16*'Individual Inputs'!$I$70</f>
        <v>0</v>
      </c>
      <c r="AN166" s="134">
        <f>AN16*'Individual Inputs'!$I$70</f>
        <v>0</v>
      </c>
      <c r="AO166" s="134">
        <f>AO16*'Individual Inputs'!$I$70</f>
        <v>0</v>
      </c>
      <c r="AP166" s="134">
        <f>AP16*'Individual Inputs'!$I$70</f>
        <v>0</v>
      </c>
      <c r="AQ166" s="134">
        <f>AQ16*'Individual Inputs'!$I$70</f>
        <v>0</v>
      </c>
      <c r="AR166" s="134">
        <f>-1*((('Individual Inputs'!H14*'Individual Inputs'!I14)+('Individual Inputs'!H15*'Individual Inputs'!I15)+('Individual Inputs'!H16*'Individual Inputs'!I16))*'Individual Inputs'!I68)</f>
        <v>-453341.25</v>
      </c>
      <c r="AS166" s="164"/>
      <c r="AT166" s="135">
        <f>AR166+AF166+AC166</f>
        <v>-979863.75</v>
      </c>
    </row>
    <row r="167" spans="1:46" x14ac:dyDescent="0.25">
      <c r="A167" s="121"/>
      <c r="B167" s="121"/>
      <c r="C167" s="121"/>
      <c r="D167" s="121"/>
      <c r="E167" s="123"/>
      <c r="F167" s="123"/>
      <c r="G167" s="123"/>
      <c r="H167" s="123"/>
      <c r="I167" s="123"/>
      <c r="J167" s="123"/>
      <c r="K167" s="123"/>
      <c r="L167" s="123"/>
      <c r="M167" s="123"/>
      <c r="N167" s="123"/>
      <c r="O167" s="123"/>
      <c r="P167" s="123"/>
      <c r="Q167" s="123"/>
      <c r="R167" s="123"/>
      <c r="S167" s="123"/>
      <c r="T167" s="123"/>
      <c r="U167" s="123"/>
      <c r="V167" s="123"/>
      <c r="W167" s="123"/>
      <c r="X167" s="123"/>
      <c r="Y167" s="123"/>
      <c r="Z167" s="123"/>
      <c r="AA167" s="123"/>
      <c r="AB167" s="123"/>
      <c r="AC167" s="123"/>
      <c r="AD167" s="123"/>
      <c r="AE167" s="123"/>
      <c r="AF167" s="123"/>
      <c r="AG167" s="123"/>
      <c r="AH167" s="123"/>
      <c r="AI167" s="123"/>
      <c r="AJ167" s="123"/>
      <c r="AK167" s="123"/>
      <c r="AL167" s="123"/>
      <c r="AM167" s="123"/>
      <c r="AN167" s="123"/>
      <c r="AO167" s="123"/>
      <c r="AP167" s="123"/>
      <c r="AQ167" s="123"/>
      <c r="AR167" s="123"/>
      <c r="AS167" s="137"/>
    </row>
    <row r="168" spans="1:46" x14ac:dyDescent="0.25">
      <c r="A168" s="120"/>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c r="AD168" s="120"/>
      <c r="AE168" s="120"/>
      <c r="AF168" s="120"/>
      <c r="AG168" s="120"/>
      <c r="AH168" s="120"/>
      <c r="AI168" s="120"/>
      <c r="AJ168" s="120"/>
      <c r="AK168" s="120"/>
      <c r="AL168" s="120"/>
      <c r="AM168" s="120"/>
      <c r="AN168" s="120"/>
      <c r="AO168" s="120"/>
      <c r="AP168" s="120"/>
      <c r="AQ168" s="120"/>
      <c r="AR168" s="120"/>
      <c r="AS168" s="137">
        <f t="shared" si="52"/>
        <v>0</v>
      </c>
    </row>
    <row r="169" spans="1:46" x14ac:dyDescent="0.25">
      <c r="A169" s="136" t="s">
        <v>48</v>
      </c>
      <c r="B169" s="136"/>
      <c r="C169" s="136"/>
      <c r="D169" s="136"/>
      <c r="E169" s="169">
        <v>-9515026.1005230844</v>
      </c>
      <c r="F169" s="169">
        <v>0</v>
      </c>
      <c r="G169" s="169">
        <v>-10532952</v>
      </c>
      <c r="H169" s="169">
        <v>-1712566.655298793</v>
      </c>
      <c r="I169" s="169">
        <v>-1494693.0946162282</v>
      </c>
      <c r="J169" s="169">
        <v>-2177347.5603522472</v>
      </c>
      <c r="K169" s="169">
        <v>-2796558.302506851</v>
      </c>
      <c r="L169" s="169">
        <v>-3352325.3210800411</v>
      </c>
      <c r="M169" s="169">
        <v>-3844648.6160718207</v>
      </c>
      <c r="N169" s="169">
        <v>-5006021.4852739926</v>
      </c>
      <c r="O169" s="169">
        <v>-6303290.7566397758</v>
      </c>
      <c r="P169" s="169">
        <v>-7403520.1146697775</v>
      </c>
      <c r="Q169" s="169">
        <v>-8306709.5593639622</v>
      </c>
      <c r="R169" s="169">
        <v>-9012859.0907223504</v>
      </c>
      <c r="S169" s="169">
        <v>-9521968.7087449376</v>
      </c>
      <c r="T169" s="169">
        <v>-10159404.581696169</v>
      </c>
      <c r="U169" s="169">
        <v>-10580361.440315776</v>
      </c>
      <c r="V169" s="169">
        <v>-10845862.852650072</v>
      </c>
      <c r="W169" s="169">
        <v>-10834983.818698946</v>
      </c>
      <c r="X169" s="169">
        <v>-10547724.338462496</v>
      </c>
      <c r="Y169" s="169">
        <v>-9984084.411940679</v>
      </c>
      <c r="Z169" s="169">
        <v>-9144064.039133504</v>
      </c>
      <c r="AA169" s="169">
        <v>-8027663.2200409537</v>
      </c>
      <c r="AB169" s="169">
        <v>-6634881.9546630383</v>
      </c>
      <c r="AC169" s="169">
        <v>114123326.98634854</v>
      </c>
      <c r="AD169" s="169">
        <v>-3473995.3452987135</v>
      </c>
      <c r="AE169" s="169">
        <v>-2489829.6356493491</v>
      </c>
      <c r="AF169" s="169">
        <v>33108812.544962909</v>
      </c>
      <c r="AG169" s="169">
        <v>-3140538.1391066392</v>
      </c>
      <c r="AH169" s="169">
        <v>-4551258.0035828548</v>
      </c>
      <c r="AI169" s="169">
        <v>-5647579.2337388927</v>
      </c>
      <c r="AJ169" s="169">
        <v>-6429501.8295747573</v>
      </c>
      <c r="AK169" s="169">
        <v>-6897025.7910904381</v>
      </c>
      <c r="AL169" s="169">
        <v>-7050151.118285954</v>
      </c>
      <c r="AM169" s="169">
        <v>-6888877.8111612992</v>
      </c>
      <c r="AN169" s="169">
        <v>-10193205.86971646</v>
      </c>
      <c r="AO169" s="169">
        <v>-5206468.6272847708</v>
      </c>
      <c r="AP169" s="169">
        <v>-4069948.1351483311</v>
      </c>
      <c r="AQ169" s="169">
        <v>-2619029.0086916299</v>
      </c>
      <c r="AR169" s="169">
        <v>141506905.27449477</v>
      </c>
      <c r="AS169" s="137"/>
    </row>
    <row r="170" spans="1:46" x14ac:dyDescent="0.25">
      <c r="A170" s="121" t="s">
        <v>49</v>
      </c>
      <c r="B170" s="121"/>
      <c r="C170" s="121"/>
      <c r="D170" s="121"/>
      <c r="E170" s="170">
        <v>6</v>
      </c>
      <c r="F170" s="170">
        <v>6</v>
      </c>
      <c r="G170" s="170">
        <v>6</v>
      </c>
      <c r="H170" s="170">
        <v>6</v>
      </c>
      <c r="I170" s="170">
        <v>6</v>
      </c>
      <c r="J170" s="170">
        <v>6</v>
      </c>
      <c r="K170" s="170">
        <v>6</v>
      </c>
      <c r="L170" s="170">
        <v>6</v>
      </c>
      <c r="M170" s="170">
        <v>6</v>
      </c>
      <c r="N170" s="170">
        <v>6</v>
      </c>
      <c r="O170" s="170">
        <v>6</v>
      </c>
      <c r="P170" s="170">
        <v>6</v>
      </c>
      <c r="Q170" s="170">
        <v>6</v>
      </c>
      <c r="R170" s="170">
        <v>6</v>
      </c>
      <c r="S170" s="170">
        <v>6</v>
      </c>
      <c r="T170" s="170">
        <v>6</v>
      </c>
      <c r="U170" s="170">
        <v>6</v>
      </c>
      <c r="V170" s="170">
        <v>6</v>
      </c>
      <c r="W170" s="170">
        <v>6</v>
      </c>
      <c r="X170" s="170">
        <v>6</v>
      </c>
      <c r="Y170" s="170">
        <v>6</v>
      </c>
      <c r="Z170" s="170">
        <v>6</v>
      </c>
      <c r="AA170" s="170">
        <v>6</v>
      </c>
      <c r="AB170" s="170">
        <v>6</v>
      </c>
      <c r="AC170" s="170">
        <v>6</v>
      </c>
      <c r="AD170" s="170">
        <v>6</v>
      </c>
      <c r="AE170" s="170">
        <v>6</v>
      </c>
      <c r="AF170" s="170">
        <v>6</v>
      </c>
      <c r="AG170" s="170">
        <v>6</v>
      </c>
      <c r="AH170" s="170">
        <v>6</v>
      </c>
      <c r="AI170" s="170">
        <v>6</v>
      </c>
      <c r="AJ170" s="170">
        <v>6</v>
      </c>
      <c r="AK170" s="170">
        <v>6</v>
      </c>
      <c r="AL170" s="170">
        <v>6</v>
      </c>
      <c r="AM170" s="170">
        <v>6</v>
      </c>
      <c r="AN170" s="170">
        <v>6</v>
      </c>
      <c r="AO170" s="170">
        <v>6</v>
      </c>
      <c r="AP170" s="170">
        <v>6</v>
      </c>
      <c r="AQ170" s="170">
        <v>6</v>
      </c>
      <c r="AR170" s="170">
        <v>6</v>
      </c>
      <c r="AS170" s="137"/>
    </row>
    <row r="171" spans="1:46" x14ac:dyDescent="0.25">
      <c r="A171" s="121" t="s">
        <v>50</v>
      </c>
      <c r="B171" s="121"/>
      <c r="C171" s="121"/>
      <c r="D171" s="121"/>
      <c r="E171" s="123">
        <v>0</v>
      </c>
      <c r="F171" s="123">
        <v>-47575.130502615422</v>
      </c>
      <c r="G171" s="123">
        <v>-47575.130502615422</v>
      </c>
      <c r="H171" s="123">
        <v>-100715.64180764157</v>
      </c>
      <c r="I171" s="123">
        <v>-109278.47508413554</v>
      </c>
      <c r="J171" s="123">
        <v>-116751.94055721667</v>
      </c>
      <c r="K171" s="123">
        <v>-129272.40864622287</v>
      </c>
      <c r="L171" s="123">
        <v>-143255.20015875713</v>
      </c>
      <c r="M171" s="123">
        <v>-160016.82676415733</v>
      </c>
      <c r="N171" s="123">
        <v>-181402.79202236212</v>
      </c>
      <c r="O171" s="123">
        <v>-206432.89944873212</v>
      </c>
      <c r="P171" s="123">
        <v>-237949.35323193099</v>
      </c>
      <c r="Q171" s="123">
        <v>-278095.879028795</v>
      </c>
      <c r="R171" s="123">
        <v>-319629.42682561482</v>
      </c>
      <c r="S171" s="123">
        <v>-364693.72227922658</v>
      </c>
      <c r="T171" s="123">
        <v>-417115.66096361942</v>
      </c>
      <c r="U171" s="123">
        <v>-467912.68387210026</v>
      </c>
      <c r="V171" s="123">
        <v>-520814.49107367918</v>
      </c>
      <c r="W171" s="123">
        <v>-582073.01951647655</v>
      </c>
      <c r="X171" s="123">
        <v>-636247.93860997132</v>
      </c>
      <c r="Y171" s="123">
        <v>-688986.56030228373</v>
      </c>
      <c r="Z171" s="123">
        <v>-748443.51995413098</v>
      </c>
      <c r="AA171" s="123">
        <v>-794163.84014979843</v>
      </c>
      <c r="AB171" s="123">
        <v>-834302.15625000314</v>
      </c>
      <c r="AC171" s="123">
        <v>-269092.56647429755</v>
      </c>
      <c r="AD171" s="123">
        <v>-308744.47867334529</v>
      </c>
      <c r="AE171" s="123">
        <v>-326114.45539983886</v>
      </c>
      <c r="AF171" s="123">
        <v>-165184.26369364961</v>
      </c>
      <c r="AG171" s="123">
        <v>-177539.29835600845</v>
      </c>
      <c r="AH171" s="123">
        <v>-193241.98905154166</v>
      </c>
      <c r="AI171" s="123">
        <v>-218678.10682496196</v>
      </c>
      <c r="AJ171" s="123">
        <v>-246916.00299365641</v>
      </c>
      <c r="AK171" s="123">
        <v>-279063.51214153017</v>
      </c>
      <c r="AL171" s="123">
        <v>-317271.92920678313</v>
      </c>
      <c r="AM171" s="123">
        <v>-352522.6847982129</v>
      </c>
      <c r="AN171" s="123">
        <v>-386967.07385401934</v>
      </c>
      <c r="AO171" s="123">
        <v>-443216.91164189676</v>
      </c>
      <c r="AP171" s="123">
        <v>-469249.25477832055</v>
      </c>
      <c r="AQ171" s="123">
        <v>-489598.99545406224</v>
      </c>
      <c r="AR171" s="123">
        <v>0</v>
      </c>
      <c r="AS171" s="137">
        <f>SUM(E171:AR171)</f>
        <v>-12776106.22089421</v>
      </c>
    </row>
    <row r="172" spans="1:46" x14ac:dyDescent="0.25">
      <c r="A172" s="136" t="s">
        <v>51</v>
      </c>
      <c r="B172" s="136"/>
      <c r="C172" s="136"/>
      <c r="D172" s="136"/>
      <c r="E172" s="169">
        <v>-9515026.1005230844</v>
      </c>
      <c r="F172" s="169">
        <v>-47575.130502615422</v>
      </c>
      <c r="G172" s="169">
        <v>-10580527.130502615</v>
      </c>
      <c r="H172" s="169">
        <v>-1813282.2971064346</v>
      </c>
      <c r="I172" s="169">
        <v>-1603971.5697003638</v>
      </c>
      <c r="J172" s="169">
        <v>-2294099.500909464</v>
      </c>
      <c r="K172" s="169">
        <v>-2925830.7111530737</v>
      </c>
      <c r="L172" s="169">
        <v>-3495580.5212387983</v>
      </c>
      <c r="M172" s="169">
        <v>-4004665.4428359782</v>
      </c>
      <c r="N172" s="169">
        <v>-5187424.277296355</v>
      </c>
      <c r="O172" s="169">
        <v>-6509723.6560885077</v>
      </c>
      <c r="P172" s="169">
        <v>-7641469.4679017086</v>
      </c>
      <c r="Q172" s="169">
        <v>-8584805.4383927565</v>
      </c>
      <c r="R172" s="169">
        <v>-9332488.517547965</v>
      </c>
      <c r="S172" s="169">
        <v>-9886662.431024164</v>
      </c>
      <c r="T172" s="169">
        <v>-10576520.242659789</v>
      </c>
      <c r="U172" s="169">
        <v>-11048274.124187876</v>
      </c>
      <c r="V172" s="169">
        <v>-11366677.343723752</v>
      </c>
      <c r="W172" s="169">
        <v>-11417056.838215424</v>
      </c>
      <c r="X172" s="169">
        <v>-11183972.277072467</v>
      </c>
      <c r="Y172" s="169">
        <v>-10673070.972242963</v>
      </c>
      <c r="Z172" s="169">
        <v>-9892507.5590876341</v>
      </c>
      <c r="AA172" s="169">
        <v>-8821827.0601907521</v>
      </c>
      <c r="AB172" s="169">
        <v>-7469184.110913041</v>
      </c>
      <c r="AC172" s="169">
        <v>113854234.41987424</v>
      </c>
      <c r="AD172" s="169">
        <v>-3782739.8239720589</v>
      </c>
      <c r="AE172" s="169">
        <v>-2815944.0910491878</v>
      </c>
      <c r="AF172" s="169">
        <v>32943628.28126926</v>
      </c>
      <c r="AG172" s="169">
        <v>-3318077.4374626474</v>
      </c>
      <c r="AH172" s="169">
        <v>-4744499.9926343961</v>
      </c>
      <c r="AI172" s="169">
        <v>-5866257.3405638542</v>
      </c>
      <c r="AJ172" s="169">
        <v>-6676417.8325684136</v>
      </c>
      <c r="AK172" s="169">
        <v>-7176089.3032319685</v>
      </c>
      <c r="AL172" s="169">
        <v>-7367423.047492737</v>
      </c>
      <c r="AM172" s="169">
        <v>-7241400.495959512</v>
      </c>
      <c r="AN172" s="169">
        <v>-10580172.94357048</v>
      </c>
      <c r="AO172" s="169">
        <v>-5649685.5389266675</v>
      </c>
      <c r="AP172" s="169">
        <v>-4539197.3899266515</v>
      </c>
      <c r="AQ172" s="169">
        <v>-3108628.0041456921</v>
      </c>
      <c r="AR172" s="169">
        <v>141506905.27449477</v>
      </c>
      <c r="AS172" s="137"/>
    </row>
    <row r="173" spans="1:46" x14ac:dyDescent="0.25">
      <c r="A173" s="121" t="s">
        <v>52</v>
      </c>
      <c r="B173" s="121"/>
      <c r="C173" s="121"/>
      <c r="D173" s="121"/>
      <c r="E173" s="123">
        <v>-9515026.1005230844</v>
      </c>
      <c r="F173" s="123">
        <v>-9562601.2310256995</v>
      </c>
      <c r="G173" s="123">
        <v>-20143128.361528315</v>
      </c>
      <c r="H173" s="123">
        <v>-21956410.658634748</v>
      </c>
      <c r="I173" s="123">
        <v>-23560382.228335112</v>
      </c>
      <c r="J173" s="123">
        <v>-25854481.729244575</v>
      </c>
      <c r="K173" s="123">
        <v>-28780312.440397646</v>
      </c>
      <c r="L173" s="123">
        <v>-32275892.961636443</v>
      </c>
      <c r="M173" s="123">
        <v>-36280558.404472426</v>
      </c>
      <c r="N173" s="123">
        <v>-41467982.681768782</v>
      </c>
      <c r="O173" s="123">
        <v>-47977706.337857291</v>
      </c>
      <c r="P173" s="123">
        <v>-55619175.805758998</v>
      </c>
      <c r="Q173" s="123">
        <v>-64203981.244151756</v>
      </c>
      <c r="R173" s="123">
        <v>-73536469.761699721</v>
      </c>
      <c r="S173" s="123">
        <v>-83423132.192723885</v>
      </c>
      <c r="T173" s="123">
        <v>-93999652.435383677</v>
      </c>
      <c r="U173" s="123">
        <v>-105047926.55957156</v>
      </c>
      <c r="V173" s="123">
        <v>-116414603.90329532</v>
      </c>
      <c r="W173" s="123">
        <v>-127831660.74151075</v>
      </c>
      <c r="X173" s="123">
        <v>-139015633.01858321</v>
      </c>
      <c r="Y173" s="123">
        <v>-149688703.99082616</v>
      </c>
      <c r="Z173" s="123">
        <v>-159581211.54991382</v>
      </c>
      <c r="AA173" s="123">
        <v>-168403038.61010456</v>
      </c>
      <c r="AB173" s="123">
        <v>-175872222.7210176</v>
      </c>
      <c r="AC173" s="123">
        <v>-62017988.301143356</v>
      </c>
      <c r="AD173" s="123">
        <v>-65800728.125115417</v>
      </c>
      <c r="AE173" s="123">
        <v>-68616672.216164604</v>
      </c>
      <c r="AF173" s="123">
        <v>-35673043.934895344</v>
      </c>
      <c r="AG173" s="123">
        <v>-38991121.372357994</v>
      </c>
      <c r="AH173" s="123">
        <v>-43735621.364992395</v>
      </c>
      <c r="AI173" s="123">
        <v>-49601878.705556251</v>
      </c>
      <c r="AJ173" s="123">
        <v>-56278296.538124666</v>
      </c>
      <c r="AK173" s="123">
        <v>-63454385.841356635</v>
      </c>
      <c r="AL173" s="123">
        <v>-70821808.888849378</v>
      </c>
      <c r="AM173" s="123">
        <v>-78063209.384808883</v>
      </c>
      <c r="AN173" s="123">
        <v>-88643382.328379363</v>
      </c>
      <c r="AO173" s="123">
        <v>-94293067.867306024</v>
      </c>
      <c r="AP173" s="123">
        <v>-98832265.257232681</v>
      </c>
      <c r="AQ173" s="123">
        <v>-101940893.26137836</v>
      </c>
      <c r="AR173" s="123">
        <v>39566012.013116404</v>
      </c>
      <c r="AS173" s="137"/>
    </row>
    <row r="174" spans="1:46" x14ac:dyDescent="0.25">
      <c r="AS174" s="137"/>
    </row>
    <row r="175" spans="1:46" x14ac:dyDescent="0.25">
      <c r="E175" s="171"/>
      <c r="F175" s="172">
        <f>F171/E173</f>
        <v>5.0000000000000001E-3</v>
      </c>
      <c r="G175" s="172">
        <f>G171/F173</f>
        <v>4.9751243781094526E-3</v>
      </c>
      <c r="H175" s="172">
        <f t="shared" ref="H175:AR175" si="181">H171/G173</f>
        <v>5.0000000000000001E-3</v>
      </c>
      <c r="I175" s="172">
        <f t="shared" si="181"/>
        <v>4.9770646388033303E-3</v>
      </c>
      <c r="J175" s="172">
        <f t="shared" si="181"/>
        <v>4.9554349087258809E-3</v>
      </c>
      <c r="K175" s="172">
        <f t="shared" si="181"/>
        <v>5.0000000000000001E-3</v>
      </c>
      <c r="L175" s="172">
        <f t="shared" si="181"/>
        <v>4.9775415209765469E-3</v>
      </c>
      <c r="M175" s="172">
        <f t="shared" si="181"/>
        <v>4.9577815540024087E-3</v>
      </c>
      <c r="N175" s="172">
        <f t="shared" si="181"/>
        <v>5.0000000000000001E-3</v>
      </c>
      <c r="O175" s="172">
        <f t="shared" si="181"/>
        <v>4.978127367152814E-3</v>
      </c>
      <c r="P175" s="172">
        <f t="shared" si="181"/>
        <v>4.9595816764624002E-3</v>
      </c>
      <c r="Q175" s="172">
        <f t="shared" si="181"/>
        <v>5.0000000000000001E-3</v>
      </c>
      <c r="R175" s="172">
        <f t="shared" si="181"/>
        <v>4.9783427854753074E-3</v>
      </c>
      <c r="S175" s="172">
        <f t="shared" si="181"/>
        <v>4.9593585803213444E-3</v>
      </c>
      <c r="T175" s="172">
        <f t="shared" si="181"/>
        <v>5.0000000000000001E-3</v>
      </c>
      <c r="U175" s="172">
        <f t="shared" si="181"/>
        <v>4.9778129147205969E-3</v>
      </c>
      <c r="V175" s="172">
        <f t="shared" si="181"/>
        <v>4.9578750207728353E-3</v>
      </c>
      <c r="W175" s="172">
        <f t="shared" si="181"/>
        <v>4.9999999999999992E-3</v>
      </c>
      <c r="X175" s="172">
        <f t="shared" si="181"/>
        <v>4.9772328304216627E-3</v>
      </c>
      <c r="Y175" s="172">
        <f t="shared" si="181"/>
        <v>4.9561804333918477E-3</v>
      </c>
      <c r="Z175" s="172">
        <f t="shared" si="181"/>
        <v>5.000000000000001E-3</v>
      </c>
      <c r="AA175" s="172">
        <f t="shared" si="181"/>
        <v>4.9765497606928484E-3</v>
      </c>
      <c r="AB175" s="172">
        <f t="shared" si="181"/>
        <v>4.9541989451961296E-3</v>
      </c>
      <c r="AC175" s="172">
        <f t="shared" si="181"/>
        <v>1.5300458611997724E-3</v>
      </c>
      <c r="AD175" s="172">
        <f t="shared" si="181"/>
        <v>4.9783052809478714E-3</v>
      </c>
      <c r="AE175" s="172">
        <f t="shared" si="181"/>
        <v>4.9560918958184682E-3</v>
      </c>
      <c r="AF175" s="172">
        <f t="shared" si="181"/>
        <v>2.4073488025368821E-3</v>
      </c>
      <c r="AG175" s="172">
        <f t="shared" si="181"/>
        <v>4.9768474672367289E-3</v>
      </c>
      <c r="AH175" s="172">
        <f t="shared" si="181"/>
        <v>4.9560510765031974E-3</v>
      </c>
      <c r="AI175" s="172">
        <f t="shared" si="181"/>
        <v>4.9999999999999992E-3</v>
      </c>
      <c r="AJ175" s="172">
        <f t="shared" si="181"/>
        <v>4.9779566709435468E-3</v>
      </c>
      <c r="AK175" s="172">
        <f t="shared" si="181"/>
        <v>4.9586346657184959E-3</v>
      </c>
      <c r="AL175" s="172">
        <f t="shared" si="181"/>
        <v>4.9999999999999992E-3</v>
      </c>
      <c r="AM175" s="172">
        <f t="shared" si="181"/>
        <v>4.9776006900851162E-3</v>
      </c>
      <c r="AN175" s="172">
        <f t="shared" si="181"/>
        <v>4.9570992136191011E-3</v>
      </c>
      <c r="AO175" s="172">
        <f t="shared" si="181"/>
        <v>4.9999999999999992E-3</v>
      </c>
      <c r="AP175" s="172">
        <f t="shared" si="181"/>
        <v>4.9764979058553047E-3</v>
      </c>
      <c r="AQ175" s="172">
        <f t="shared" si="181"/>
        <v>4.9538376377367584E-3</v>
      </c>
      <c r="AR175" s="172">
        <f t="shared" si="181"/>
        <v>0</v>
      </c>
      <c r="AS175" s="137"/>
    </row>
    <row r="176" spans="1:46" x14ac:dyDescent="0.25">
      <c r="F176" s="171"/>
      <c r="AS176" s="137"/>
    </row>
    <row r="177" spans="1:47" x14ac:dyDescent="0.25">
      <c r="F177" s="171"/>
      <c r="G177" s="137"/>
      <c r="I177" s="137"/>
    </row>
    <row r="178" spans="1:47" x14ac:dyDescent="0.25">
      <c r="F178" s="173"/>
      <c r="G178" s="174"/>
      <c r="I178" s="174"/>
      <c r="J178" s="174"/>
      <c r="K178" s="174"/>
      <c r="L178" s="174"/>
      <c r="M178" s="174"/>
      <c r="N178" s="174"/>
      <c r="O178" s="174"/>
      <c r="P178" s="174"/>
      <c r="Q178" s="174"/>
      <c r="R178" s="174"/>
    </row>
    <row r="179" spans="1:47" x14ac:dyDescent="0.25">
      <c r="AS179" s="137"/>
    </row>
    <row r="180" spans="1:47" x14ac:dyDescent="0.25">
      <c r="AS180" s="175"/>
    </row>
    <row r="182" spans="1:47" x14ac:dyDescent="0.25">
      <c r="E182" s="169"/>
      <c r="F182" s="169"/>
      <c r="G182" s="169"/>
      <c r="H182" s="169"/>
      <c r="I182" s="169"/>
      <c r="J182" s="169"/>
    </row>
    <row r="183" spans="1:47" x14ac:dyDescent="0.25">
      <c r="A183" t="s">
        <v>48</v>
      </c>
      <c r="B183" s="120"/>
      <c r="C183" s="176"/>
      <c r="D183" s="176"/>
      <c r="E183" s="176">
        <f>E15+E23+E36+E45+E52+E62+E78+E98+E103+E109+E116+E123+E137+E161+E162+E163</f>
        <v>-9726558.0369999986</v>
      </c>
      <c r="F183" s="176">
        <f t="shared" ref="F183:AQ183" si="182">F15+F23+F36+F45+F52+F62+F78+F98+F103+F109+F116+F123+F137+F161+F162+F163</f>
        <v>0</v>
      </c>
      <c r="G183" s="176">
        <f t="shared" si="182"/>
        <v>-10532952</v>
      </c>
      <c r="H183" s="176">
        <f t="shared" si="182"/>
        <v>-1712566.655298793</v>
      </c>
      <c r="I183" s="176">
        <f t="shared" si="182"/>
        <v>-1494693.0946162282</v>
      </c>
      <c r="J183" s="176">
        <f t="shared" si="182"/>
        <v>-2177347.5603522472</v>
      </c>
      <c r="K183" s="176">
        <f t="shared" si="182"/>
        <v>-2796558.302506851</v>
      </c>
      <c r="L183" s="176">
        <f t="shared" si="182"/>
        <v>-3352325.3210800411</v>
      </c>
      <c r="M183" s="176">
        <f t="shared" si="182"/>
        <v>-3844648.6160718207</v>
      </c>
      <c r="N183" s="176">
        <f t="shared" si="182"/>
        <v>-5006021.4852739926</v>
      </c>
      <c r="O183" s="176">
        <f t="shared" si="182"/>
        <v>-6303290.7566397758</v>
      </c>
      <c r="P183" s="176">
        <f t="shared" si="182"/>
        <v>-7403520.1146697784</v>
      </c>
      <c r="Q183" s="176">
        <f t="shared" si="182"/>
        <v>-8306709.5593639622</v>
      </c>
      <c r="R183" s="176">
        <f t="shared" si="182"/>
        <v>-9012859.0907223485</v>
      </c>
      <c r="S183" s="176">
        <f t="shared" si="182"/>
        <v>-9521968.7087449357</v>
      </c>
      <c r="T183" s="176">
        <f t="shared" si="182"/>
        <v>-10159404.581696169</v>
      </c>
      <c r="U183" s="176">
        <f t="shared" si="182"/>
        <v>-10580361.440315777</v>
      </c>
      <c r="V183" s="176">
        <f t="shared" si="182"/>
        <v>-10845862.852650072</v>
      </c>
      <c r="W183" s="176">
        <f t="shared" si="182"/>
        <v>-10834983.818698948</v>
      </c>
      <c r="X183" s="176">
        <f t="shared" si="182"/>
        <v>-10547724.338462496</v>
      </c>
      <c r="Y183" s="176">
        <f t="shared" si="182"/>
        <v>-9984084.411940679</v>
      </c>
      <c r="Z183" s="176">
        <f t="shared" si="182"/>
        <v>-9144064.039133504</v>
      </c>
      <c r="AA183" s="176">
        <f t="shared" si="182"/>
        <v>-8027663.2200409537</v>
      </c>
      <c r="AB183" s="176">
        <f t="shared" si="182"/>
        <v>-6634881.9546630373</v>
      </c>
      <c r="AC183" s="177">
        <f t="shared" si="182"/>
        <v>114123326.98634855</v>
      </c>
      <c r="AD183" s="176">
        <f t="shared" si="182"/>
        <v>-3473995.3452987135</v>
      </c>
      <c r="AE183" s="176">
        <f t="shared" si="182"/>
        <v>-2489829.6356493491</v>
      </c>
      <c r="AF183" s="177">
        <f t="shared" si="182"/>
        <v>33108812.544962898</v>
      </c>
      <c r="AG183" s="176">
        <f t="shared" si="182"/>
        <v>-3140538.1391066401</v>
      </c>
      <c r="AH183" s="176">
        <f t="shared" si="182"/>
        <v>-4551258.0035828529</v>
      </c>
      <c r="AI183" s="176">
        <f t="shared" si="182"/>
        <v>-5647579.2337388918</v>
      </c>
      <c r="AJ183" s="176">
        <f t="shared" si="182"/>
        <v>-6429501.8295747573</v>
      </c>
      <c r="AK183" s="176">
        <f t="shared" si="182"/>
        <v>-6897025.79109044</v>
      </c>
      <c r="AL183" s="176">
        <f t="shared" si="182"/>
        <v>-7050151.118285954</v>
      </c>
      <c r="AM183" s="176">
        <f t="shared" si="182"/>
        <v>-6888877.8111612974</v>
      </c>
      <c r="AN183" s="176">
        <f t="shared" si="182"/>
        <v>-10193205.86971646</v>
      </c>
      <c r="AO183" s="176">
        <f t="shared" si="182"/>
        <v>-5206468.6272847708</v>
      </c>
      <c r="AP183" s="176">
        <f t="shared" si="182"/>
        <v>-4069948.1351483315</v>
      </c>
      <c r="AQ183" s="176">
        <f t="shared" si="182"/>
        <v>-2619029.0086916299</v>
      </c>
      <c r="AR183" s="176"/>
      <c r="AS183" s="176"/>
      <c r="AT183" s="176">
        <f>AT6+AT8+AT10+AT12+AT14+AT15+AT18+AT19+AT20+AT21+AT22+AT26+AT27+AT28+AT29+AT30+AT31+AT32+AT33+AT34+AT35+AT36+AT40+AT42+AT43+AT44+AT52+AT57+AT58+AT59+AT60+AT61+AT68+AT69+AT70+AT71+AT72+AT73+AT74+AT75+AT76+AT77+AT98+AT103+AT109+AT116+AT123+AT127+AT129+AT131+AT133+AT135+AT137+AT141+AT142+AT143+AT145+AT146+AT147+AT149+AT150+AT151+AT153+AT154+AT155+AT157+AT158+AT159+AT15</f>
        <v>0</v>
      </c>
      <c r="AU183" s="120"/>
    </row>
    <row r="184" spans="1:47" s="178" customFormat="1" x14ac:dyDescent="0.25">
      <c r="B184" s="179"/>
      <c r="C184" s="179"/>
      <c r="D184" s="179"/>
      <c r="E184" s="180">
        <v>0</v>
      </c>
      <c r="F184" s="180">
        <f>(E185)*('Individual Inputs'!$I$71/12)</f>
        <v>-48632.790184999991</v>
      </c>
      <c r="G184" s="180">
        <f>(F185)*('Individual Inputs'!$I$71/12)</f>
        <v>-48875.954135925</v>
      </c>
      <c r="H184" s="180">
        <f>G185*('Individual Inputs'!$I$71/12)</f>
        <v>-101785.09390660461</v>
      </c>
      <c r="I184" s="180">
        <f>H185*('Individual Inputs'!$I$71/12)</f>
        <v>-110856.85265263158</v>
      </c>
      <c r="J184" s="180">
        <f>I185*('Individual Inputs'!$I$71/12)</f>
        <v>-118884.60238897588</v>
      </c>
      <c r="K184" s="180">
        <f>J185*('Individual Inputs'!$I$71/12)</f>
        <v>-130365.76320268199</v>
      </c>
      <c r="L184" s="180">
        <f>K185*('Individual Inputs'!$I$71/12)</f>
        <v>-145000.38353122966</v>
      </c>
      <c r="M184" s="180">
        <f>L185*('Individual Inputs'!$I$71/12)</f>
        <v>-162487.01205428599</v>
      </c>
      <c r="N184" s="180">
        <f>M185*('Individual Inputs'!$I$71/12)</f>
        <v>-182522.69019491653</v>
      </c>
      <c r="O184" s="180">
        <f>N185*('Individual Inputs'!$I$71/12)</f>
        <v>-208465.41107226111</v>
      </c>
      <c r="P184" s="180">
        <f>O185*('Individual Inputs'!$I$71/12)</f>
        <v>-241024.1919108213</v>
      </c>
      <c r="Q184" s="180">
        <f>P185*('Individual Inputs'!$I$71/12)</f>
        <v>-279246.91344372428</v>
      </c>
      <c r="R184" s="180">
        <f>Q185*('Individual Inputs'!$I$71/12)</f>
        <v>-322176.69580776274</v>
      </c>
      <c r="S184" s="180">
        <f>R185*('Individual Inputs'!$I$71/12)</f>
        <v>-368851.87474041327</v>
      </c>
      <c r="T184" s="180">
        <f>S185*('Individual Inputs'!$I$71/12)</f>
        <v>-418305.97765784006</v>
      </c>
      <c r="U184" s="180">
        <f>T185*('Individual Inputs'!$I$71/12)</f>
        <v>-471194.53045461007</v>
      </c>
      <c r="V184" s="180">
        <f>U185*('Individual Inputs'!$I$71/12)</f>
        <v>-526452.31030846201</v>
      </c>
      <c r="W184" s="180">
        <f>V185*('Individual Inputs'!$I$71/12)</f>
        <v>-583313.88612325466</v>
      </c>
      <c r="X184" s="180">
        <f>W185*('Individual Inputs'!$I$71/12)</f>
        <v>-640405.37464736565</v>
      </c>
      <c r="Y184" s="180">
        <f>X185*('Individual Inputs'!$I$71/12)</f>
        <v>-696346.02321291505</v>
      </c>
      <c r="Z184" s="180">
        <f>Y185*('Individual Inputs'!$I$71/12)</f>
        <v>-749748.1753886831</v>
      </c>
      <c r="AA184" s="180">
        <f>Z185*('Individual Inputs'!$I$71/12)</f>
        <v>-799217.236461294</v>
      </c>
      <c r="AB184" s="180">
        <f>AA185*('Individual Inputs'!$I$71/12)</f>
        <v>-843351.63874380512</v>
      </c>
      <c r="AC184" s="181">
        <f>(AB185+AC183)*('Individual Inputs'!$I$71/12)</f>
        <v>-310126.17177909665</v>
      </c>
      <c r="AD184" s="180">
        <f>AC185*('Individual Inputs'!$I$71/12)</f>
        <v>-311676.80263799214</v>
      </c>
      <c r="AE184" s="180">
        <f>AD185*('Individual Inputs'!$I$71/12)</f>
        <v>-330605.16337767569</v>
      </c>
      <c r="AF184" s="181">
        <f>(AE185+AF183)*('Individual Inputs'!$I$71/12)</f>
        <v>-179163.27464799627</v>
      </c>
      <c r="AG184" s="180">
        <f>AF185*('Individual Inputs'!$I$71/12)</f>
        <v>-180059.09102123627</v>
      </c>
      <c r="AH184" s="180">
        <f>AG185*('Individual Inputs'!$I$71/12)</f>
        <v>-196662.07717187566</v>
      </c>
      <c r="AI184" s="180">
        <f>AH185*('Individual Inputs'!$I$71/12)</f>
        <v>-220401.67757564929</v>
      </c>
      <c r="AJ184" s="180">
        <f>AI185*('Individual Inputs'!$I$71/12)</f>
        <v>-249741.58213222199</v>
      </c>
      <c r="AK184" s="180">
        <f>AJ185*('Individual Inputs'!$I$71/12)</f>
        <v>-283137.79919075686</v>
      </c>
      <c r="AL184" s="180">
        <f>AK185*('Individual Inputs'!$I$71/12)</f>
        <v>-319038.61714216287</v>
      </c>
      <c r="AM184" s="180">
        <f>AL185*('Individual Inputs'!$I$71/12)</f>
        <v>-355884.56581930339</v>
      </c>
      <c r="AN184" s="180">
        <f>AM185*('Individual Inputs'!$I$71/12)</f>
        <v>-392108.37770420639</v>
      </c>
      <c r="AO184" s="180">
        <f>AN185*('Individual Inputs'!$I$71/12)</f>
        <v>-445034.94894130976</v>
      </c>
      <c r="AP184" s="180">
        <f>AO185*('Individual Inputs'!$I$71/12)</f>
        <v>-473292.4668224401</v>
      </c>
      <c r="AQ184" s="180">
        <f>AP185*('Individual Inputs'!$I$71/12)</f>
        <v>-496008.66983229399</v>
      </c>
      <c r="AR184" s="179"/>
      <c r="AS184" s="182">
        <f>SUM(F184:AR184)</f>
        <v>-12940452.668021681</v>
      </c>
      <c r="AT184" s="179"/>
      <c r="AU184" s="179"/>
    </row>
    <row r="185" spans="1:47" x14ac:dyDescent="0.25">
      <c r="B185" s="120"/>
      <c r="C185" s="120"/>
      <c r="D185" s="120"/>
      <c r="E185" s="123">
        <f>E183+E184</f>
        <v>-9726558.0369999986</v>
      </c>
      <c r="F185" s="123">
        <f t="shared" ref="F185:J185" si="183">E185+F183+F184</f>
        <v>-9775190.8271849994</v>
      </c>
      <c r="G185" s="123">
        <f t="shared" si="183"/>
        <v>-20357018.781320922</v>
      </c>
      <c r="H185" s="123">
        <f t="shared" si="183"/>
        <v>-22171370.530526318</v>
      </c>
      <c r="I185" s="123">
        <f t="shared" si="183"/>
        <v>-23776920.477795176</v>
      </c>
      <c r="J185" s="123">
        <f t="shared" si="183"/>
        <v>-26073152.640536398</v>
      </c>
      <c r="K185" s="123">
        <f t="shared" ref="K185" si="184">J185+K183+K184</f>
        <v>-29000076.706245929</v>
      </c>
      <c r="L185" s="123">
        <f t="shared" ref="L185" si="185">K185+L183+L184</f>
        <v>-32497402.410857201</v>
      </c>
      <c r="M185" s="123">
        <f t="shared" ref="M185" si="186">L185+M183+M184</f>
        <v>-36504538.038983308</v>
      </c>
      <c r="N185" s="123">
        <f t="shared" ref="N185" si="187">M185+N183+N184</f>
        <v>-41693082.214452222</v>
      </c>
      <c r="O185" s="123">
        <f t="shared" ref="O185" si="188">N185+O183+O184</f>
        <v>-48204838.382164262</v>
      </c>
      <c r="P185" s="123">
        <f t="shared" ref="P185" si="189">O185+P183+P184</f>
        <v>-55849382.688744858</v>
      </c>
      <c r="Q185" s="123">
        <f t="shared" ref="Q185" si="190">P185+Q183+Q184</f>
        <v>-64435339.161552541</v>
      </c>
      <c r="R185" s="123">
        <f t="shared" ref="R185" si="191">Q185+R183+R184</f>
        <v>-73770374.948082656</v>
      </c>
      <c r="S185" s="123">
        <f t="shared" ref="S185" si="192">R185+S183+S184</f>
        <v>-83661195.531568006</v>
      </c>
      <c r="T185" s="123">
        <f t="shared" ref="T185" si="193">S185+T183+T184</f>
        <v>-94238906.090922013</v>
      </c>
      <c r="U185" s="123">
        <f t="shared" ref="U185" si="194">T185+U183+U184</f>
        <v>-105290462.0616924</v>
      </c>
      <c r="V185" s="123">
        <f t="shared" ref="V185" si="195">U185+V183+V184</f>
        <v>-116662777.22465093</v>
      </c>
      <c r="W185" s="123">
        <f t="shared" ref="W185" si="196">V185+W183+W184</f>
        <v>-128081074.92947313</v>
      </c>
      <c r="X185" s="123">
        <f t="shared" ref="X185" si="197">W185+X183+X184</f>
        <v>-139269204.64258301</v>
      </c>
      <c r="Y185" s="123">
        <f t="shared" ref="Y185" si="198">X185+Y183+Y184</f>
        <v>-149949635.07773662</v>
      </c>
      <c r="Z185" s="123">
        <f t="shared" ref="Z185" si="199">Y185+Z183+Z184</f>
        <v>-159843447.2922588</v>
      </c>
      <c r="AA185" s="123">
        <f t="shared" ref="AA185" si="200">Z185+AA183+AA184</f>
        <v>-168670327.74876103</v>
      </c>
      <c r="AB185" s="123">
        <f t="shared" ref="AB185" si="201">AA185+AB183+AB184</f>
        <v>-176148561.34216788</v>
      </c>
      <c r="AC185" s="183">
        <f t="shared" ref="AC185" si="202">AB185+AC183+AC184</f>
        <v>-62335360.527598426</v>
      </c>
      <c r="AD185" s="123">
        <f t="shared" ref="AD185" si="203">AC185+AD183+AD184</f>
        <v>-66121032.675535135</v>
      </c>
      <c r="AE185" s="123">
        <f t="shared" ref="AE185" si="204">AD185+AE183+AE184</f>
        <v>-68941467.474562153</v>
      </c>
      <c r="AF185" s="183">
        <f t="shared" ref="AF185" si="205">AE185+AF183+AF184</f>
        <v>-36011818.204247251</v>
      </c>
      <c r="AG185" s="123">
        <f t="shared" ref="AG185" si="206">AF185+AG183+AG184</f>
        <v>-39332415.43437513</v>
      </c>
      <c r="AH185" s="123">
        <f t="shared" ref="AH185" si="207">AG185+AH183+AH184</f>
        <v>-44080335.515129857</v>
      </c>
      <c r="AI185" s="123">
        <f t="shared" ref="AI185" si="208">AH185+AI183+AI184</f>
        <v>-49948316.426444396</v>
      </c>
      <c r="AJ185" s="123">
        <f t="shared" ref="AJ185" si="209">AI185+AJ183+AJ184</f>
        <v>-56627559.838151373</v>
      </c>
      <c r="AK185" s="123">
        <f t="shared" ref="AK185" si="210">AJ185+AK183+AK184</f>
        <v>-63807723.428432569</v>
      </c>
      <c r="AL185" s="123">
        <f t="shared" ref="AL185" si="211">AK185+AL183+AL184</f>
        <v>-71176913.163860679</v>
      </c>
      <c r="AM185" s="123">
        <f t="shared" ref="AM185" si="212">AL185+AM183+AM184</f>
        <v>-78421675.540841281</v>
      </c>
      <c r="AN185" s="123">
        <f t="shared" ref="AN185" si="213">AM185+AN183+AN184</f>
        <v>-89006989.78826195</v>
      </c>
      <c r="AO185" s="123">
        <f t="shared" ref="AO185" si="214">AN185+AO183+AO184</f>
        <v>-94658493.364488021</v>
      </c>
      <c r="AP185" s="123">
        <f t="shared" ref="AP185" si="215">AO185+AP183+AP184</f>
        <v>-99201733.966458797</v>
      </c>
      <c r="AQ185" s="123">
        <f t="shared" ref="AQ185" si="216">AP185+AQ183+AQ184</f>
        <v>-102316771.64498271</v>
      </c>
      <c r="AR185" s="123"/>
      <c r="AS185" s="182"/>
      <c r="AT185" s="184"/>
      <c r="AU185" s="120"/>
    </row>
    <row r="186" spans="1:47" x14ac:dyDescent="0.25">
      <c r="B186" s="120"/>
      <c r="C186" s="120"/>
      <c r="D186" s="120"/>
      <c r="E186" s="169"/>
      <c r="F186" s="169"/>
      <c r="G186" s="169"/>
      <c r="H186" s="169"/>
      <c r="I186" s="169"/>
      <c r="J186" s="169"/>
      <c r="K186" s="120"/>
      <c r="L186" s="120"/>
      <c r="M186" s="120"/>
      <c r="N186" s="120"/>
      <c r="O186" s="120"/>
      <c r="P186" s="120"/>
      <c r="Q186" s="120"/>
      <c r="R186" s="120"/>
      <c r="S186" s="120"/>
      <c r="T186" s="120"/>
      <c r="U186" s="120"/>
      <c r="V186" s="120"/>
      <c r="W186" s="120"/>
      <c r="X186" s="120"/>
      <c r="Y186" s="120"/>
      <c r="Z186" s="120"/>
      <c r="AA186" s="120"/>
      <c r="AB186" s="120"/>
      <c r="AC186" s="185"/>
      <c r="AD186" s="120"/>
      <c r="AE186" s="120"/>
      <c r="AF186" s="120"/>
      <c r="AG186" s="120"/>
      <c r="AH186" s="120"/>
      <c r="AI186" s="120"/>
      <c r="AJ186" s="120"/>
      <c r="AK186" s="120"/>
      <c r="AL186" s="120"/>
      <c r="AM186" s="120"/>
      <c r="AN186" s="120"/>
      <c r="AO186" s="120"/>
      <c r="AP186" s="120"/>
      <c r="AQ186" s="120"/>
      <c r="AR186" s="120"/>
      <c r="AS186" s="182"/>
      <c r="AT186" s="184"/>
      <c r="AU186" s="120"/>
    </row>
    <row r="187" spans="1:47" s="120" customFormat="1" ht="12.75" x14ac:dyDescent="0.2">
      <c r="F187" s="123"/>
      <c r="G187" s="123"/>
      <c r="H187" s="123"/>
      <c r="I187" s="123"/>
      <c r="J187" s="123"/>
      <c r="AC187" s="185"/>
      <c r="AS187" s="182"/>
      <c r="AT187" s="184"/>
    </row>
    <row r="188" spans="1:47" s="120" customFormat="1" ht="16.5" customHeight="1" x14ac:dyDescent="0.2">
      <c r="A188" s="120" t="s">
        <v>117</v>
      </c>
      <c r="B188" s="186"/>
      <c r="E188" s="187">
        <f>E16+E24+E37+E47+E49+E50+E53+E63+E91+E99+E104+E110+E117+E124+E138+E164+E165+E166+E48</f>
        <v>-9726558.0369999986</v>
      </c>
      <c r="F188" s="187">
        <f t="shared" ref="F188:AQ188" si="217">F16+F24+F37+F47+F49+F50+F53+F63+F91+F99+F104+F110+F117+F124+F138+F164+F165+F166</f>
        <v>0</v>
      </c>
      <c r="G188" s="187">
        <f t="shared" si="217"/>
        <v>-10532951</v>
      </c>
      <c r="H188" s="187">
        <f t="shared" si="217"/>
        <v>-1712566.6552987937</v>
      </c>
      <c r="I188" s="187">
        <f t="shared" si="217"/>
        <v>-1494693.0946162292</v>
      </c>
      <c r="J188" s="187">
        <f t="shared" si="217"/>
        <v>-2177347.5603522486</v>
      </c>
      <c r="K188" s="187">
        <f t="shared" si="217"/>
        <v>-2796558.3025068524</v>
      </c>
      <c r="L188" s="187">
        <f t="shared" si="217"/>
        <v>-3352325.3210800434</v>
      </c>
      <c r="M188" s="187">
        <f t="shared" si="217"/>
        <v>-3844648.6160718226</v>
      </c>
      <c r="N188" s="187">
        <f t="shared" si="217"/>
        <v>-5006021.4852739954</v>
      </c>
      <c r="O188" s="187">
        <f t="shared" si="217"/>
        <v>-6303290.7566397786</v>
      </c>
      <c r="P188" s="187">
        <f t="shared" si="217"/>
        <v>-7403520.1146697821</v>
      </c>
      <c r="Q188" s="187">
        <f t="shared" si="217"/>
        <v>-8306709.5593639677</v>
      </c>
      <c r="R188" s="187">
        <f t="shared" si="217"/>
        <v>-9012859.0907223541</v>
      </c>
      <c r="S188" s="187">
        <f t="shared" si="217"/>
        <v>-9521968.7087449431</v>
      </c>
      <c r="T188" s="187">
        <f t="shared" si="217"/>
        <v>-10159404.581696173</v>
      </c>
      <c r="U188" s="187">
        <f t="shared" si="217"/>
        <v>-10580361.440315781</v>
      </c>
      <c r="V188" s="187">
        <f t="shared" si="217"/>
        <v>-10845862.85265008</v>
      </c>
      <c r="W188" s="187">
        <f t="shared" si="217"/>
        <v>-10834983.818698952</v>
      </c>
      <c r="X188" s="187">
        <f t="shared" si="217"/>
        <v>-10547724.338462498</v>
      </c>
      <c r="Y188" s="187">
        <f t="shared" si="217"/>
        <v>-9984084.4119406808</v>
      </c>
      <c r="Z188" s="187">
        <f t="shared" si="217"/>
        <v>-9144064.0391335059</v>
      </c>
      <c r="AA188" s="187">
        <f t="shared" si="217"/>
        <v>-8027663.2200409574</v>
      </c>
      <c r="AB188" s="187">
        <f t="shared" si="217"/>
        <v>-6634881.954663041</v>
      </c>
      <c r="AC188" s="187">
        <f t="shared" si="217"/>
        <v>114121724.42224599</v>
      </c>
      <c r="AD188" s="187">
        <f t="shared" si="217"/>
        <v>-3477200.4735038434</v>
      </c>
      <c r="AE188" s="187">
        <f t="shared" si="217"/>
        <v>-2494637.327957043</v>
      </c>
      <c r="AF188" s="187">
        <f t="shared" si="217"/>
        <v>33104004.852655202</v>
      </c>
      <c r="AG188" s="187">
        <f t="shared" si="217"/>
        <v>-3145345.8314143321</v>
      </c>
      <c r="AH188" s="187">
        <f t="shared" si="217"/>
        <v>-4556065.6958905468</v>
      </c>
      <c r="AI188" s="187">
        <f t="shared" si="217"/>
        <v>-5652386.9260465847</v>
      </c>
      <c r="AJ188" s="187">
        <f t="shared" si="217"/>
        <v>-6434309.5218824511</v>
      </c>
      <c r="AK188" s="187">
        <f t="shared" si="217"/>
        <v>-6901833.483398132</v>
      </c>
      <c r="AL188" s="187">
        <f t="shared" si="217"/>
        <v>-7054958.810593647</v>
      </c>
      <c r="AM188" s="187">
        <f t="shared" si="217"/>
        <v>-6893685.5034689913</v>
      </c>
      <c r="AN188" s="187">
        <f t="shared" si="217"/>
        <v>-10198013.56202415</v>
      </c>
      <c r="AO188" s="187">
        <f t="shared" si="217"/>
        <v>-5190442.9862591298</v>
      </c>
      <c r="AP188" s="187">
        <f t="shared" si="217"/>
        <v>-4052319.9300201265</v>
      </c>
      <c r="AQ188" s="187">
        <f t="shared" si="217"/>
        <v>-2599798.2394608608</v>
      </c>
      <c r="AS188" s="182"/>
      <c r="AT188" s="184"/>
    </row>
    <row r="189" spans="1:47" s="120" customFormat="1" ht="12.75" x14ac:dyDescent="0.2">
      <c r="F189" s="120">
        <f>(E190)*('Individual Inputs'!$I$71/12)</f>
        <v>-48632.790184999991</v>
      </c>
      <c r="G189" s="120">
        <f>(F190)*('Individual Inputs'!$I$71/12)</f>
        <v>-48875.954135925</v>
      </c>
      <c r="H189" s="120">
        <f>(G190)*('Individual Inputs'!$I$71/12)</f>
        <v>-101785.08890660461</v>
      </c>
      <c r="I189" s="120">
        <f>(H190)*('Individual Inputs'!$I$71/12)</f>
        <v>-110856.84762763159</v>
      </c>
      <c r="J189" s="120">
        <f>(I190)*('Individual Inputs'!$I$71/12)</f>
        <v>-118884.59733885092</v>
      </c>
      <c r="K189" s="120">
        <f>(J190)*('Individual Inputs'!$I$71/12)</f>
        <v>-130365.7581273064</v>
      </c>
      <c r="L189" s="120">
        <f>(K190)*('Individual Inputs'!$I$71/12)</f>
        <v>-145000.3784304772</v>
      </c>
      <c r="M189" s="120">
        <f>(L190)*('Individual Inputs'!$I$71/12)</f>
        <v>-162487.00692802982</v>
      </c>
      <c r="N189" s="120">
        <f>(M190)*('Individual Inputs'!$I$71/12)</f>
        <v>-182522.68504302905</v>
      </c>
      <c r="O189" s="120">
        <f>(N190)*('Individual Inputs'!$I$71/12)</f>
        <v>-208465.40589461417</v>
      </c>
      <c r="P189" s="120">
        <f>(O190)*('Individual Inputs'!$I$71/12)</f>
        <v>-241024.18670728614</v>
      </c>
      <c r="Q189" s="120">
        <f>(P190)*('Individual Inputs'!$I$71/12)</f>
        <v>-279246.90821417148</v>
      </c>
      <c r="R189" s="120">
        <f>(Q190)*('Individual Inputs'!$I$71/12)</f>
        <v>-322176.69055206224</v>
      </c>
      <c r="S189" s="120">
        <f>(R190)*('Individual Inputs'!$I$71/12)</f>
        <v>-368851.86945843429</v>
      </c>
      <c r="T189" s="120">
        <f>(S190)*('Individual Inputs'!$I$71/12)</f>
        <v>-418305.97234945121</v>
      </c>
      <c r="U189" s="120">
        <f>(T190)*('Individual Inputs'!$I$71/12)</f>
        <v>-471194.52511967928</v>
      </c>
      <c r="V189" s="120">
        <f>(U190)*('Individual Inputs'!$I$71/12)</f>
        <v>-526452.30494685657</v>
      </c>
      <c r="W189" s="120">
        <f>(V190)*('Individual Inputs'!$I$71/12)</f>
        <v>-583313.88073484122</v>
      </c>
      <c r="X189" s="120">
        <f>(W190)*('Individual Inputs'!$I$71/12)</f>
        <v>-640405.36923201021</v>
      </c>
      <c r="Y189" s="120">
        <f>(X190)*('Individual Inputs'!$I$71/12)</f>
        <v>-696346.01777048281</v>
      </c>
      <c r="Z189" s="120">
        <f>(Y190)*('Individual Inputs'!$I$71/12)</f>
        <v>-749748.16991903854</v>
      </c>
      <c r="AA189" s="120">
        <f>(Z190)*('Individual Inputs'!$I$71/12)</f>
        <v>-799217.23096430139</v>
      </c>
      <c r="AB189" s="120">
        <f>(AA190)*('Individual Inputs'!$I$71/12)</f>
        <v>-843351.63321932766</v>
      </c>
      <c r="AC189" s="120">
        <f>(AB190+AC188)*('Individual Inputs'!$I$71/12)</f>
        <v>-310134.1790475095</v>
      </c>
      <c r="AD189" s="120">
        <f>(AC190)*('Individual Inputs'!$I$71/12)</f>
        <v>-311684.84994274704</v>
      </c>
      <c r="AE189" s="120">
        <f>(AD190)*('Individual Inputs'!$I$71/12)</f>
        <v>-330629.27655998</v>
      </c>
      <c r="AF189" s="120">
        <f>(AE190+AF188)*('Individual Inputs'!$I$71/12)</f>
        <v>-179235.58531928912</v>
      </c>
      <c r="AG189" s="120">
        <f>(AF190)*('Individual Inputs'!$I$71/12)</f>
        <v>-180131.76324588555</v>
      </c>
      <c r="AH189" s="120">
        <f>(AG190)*('Individual Inputs'!$I$71/12)</f>
        <v>-196759.15121918666</v>
      </c>
      <c r="AI189" s="120">
        <f>(AH190)*('Individual Inputs'!$I$71/12)</f>
        <v>-220523.27545473535</v>
      </c>
      <c r="AJ189" s="120">
        <f>(AI190)*('Individual Inputs'!$I$71/12)</f>
        <v>-249887.82646224197</v>
      </c>
      <c r="AK189" s="120">
        <f>(AJ190)*('Individual Inputs'!$I$71/12)</f>
        <v>-283308.81320396543</v>
      </c>
      <c r="AL189" s="120">
        <f>(AK190)*('Individual Inputs'!$I$71/12)</f>
        <v>-319234.52468697593</v>
      </c>
      <c r="AM189" s="120">
        <f>(AL190)*('Individual Inputs'!$I$71/12)</f>
        <v>-356105.49136337906</v>
      </c>
      <c r="AN189" s="120">
        <f>(AM190)*('Individual Inputs'!$I$71/12)</f>
        <v>-392354.44633754093</v>
      </c>
      <c r="AO189" s="120">
        <f>(AN190)*('Individual Inputs'!$I$71/12)</f>
        <v>-445306.2863793493</v>
      </c>
      <c r="AP189" s="120">
        <f>(AO190)*('Individual Inputs'!$I$71/12)</f>
        <v>-473485.03274254175</v>
      </c>
      <c r="AQ189" s="120">
        <f>(AP190)*('Individual Inputs'!$I$71/12)</f>
        <v>-496114.05755635508</v>
      </c>
      <c r="AT189" s="188">
        <f>SUM(F189:AR189)</f>
        <v>-12942405.831327097</v>
      </c>
    </row>
    <row r="190" spans="1:47" s="120" customFormat="1" ht="12.75" x14ac:dyDescent="0.2">
      <c r="E190" s="189">
        <f>E188+E189</f>
        <v>-9726558.0369999986</v>
      </c>
      <c r="F190" s="123">
        <f t="shared" ref="F190" si="218">E190+F188+F189</f>
        <v>-9775190.8271849994</v>
      </c>
      <c r="G190" s="123">
        <f t="shared" ref="G190" si="219">F190+G188+G189</f>
        <v>-20357017.781320922</v>
      </c>
      <c r="H190" s="123">
        <f t="shared" ref="H190" si="220">G190+H188+H189</f>
        <v>-22171369.525526319</v>
      </c>
      <c r="I190" s="123">
        <f t="shared" ref="I190" si="221">H190+I188+I189</f>
        <v>-23776919.467770182</v>
      </c>
      <c r="J190" s="123">
        <f t="shared" ref="J190" si="222">I190+J188+J189</f>
        <v>-26073151.62546128</v>
      </c>
      <c r="K190" s="123">
        <f t="shared" ref="K190" si="223">J190+K188+K189</f>
        <v>-29000075.686095439</v>
      </c>
      <c r="L190" s="123">
        <f t="shared" ref="L190" si="224">K190+L188+L189</f>
        <v>-32497401.385605961</v>
      </c>
      <c r="M190" s="123">
        <f t="shared" ref="M190" si="225">L190+M188+M189</f>
        <v>-36504537.008605808</v>
      </c>
      <c r="N190" s="123">
        <f t="shared" ref="N190" si="226">M190+N188+N189</f>
        <v>-41693081.178922832</v>
      </c>
      <c r="O190" s="123">
        <f t="shared" ref="O190" si="227">N190+O188+O189</f>
        <v>-48204837.341457225</v>
      </c>
      <c r="P190" s="123">
        <f t="shared" ref="P190" si="228">O190+P188+P189</f>
        <v>-55849381.642834298</v>
      </c>
      <c r="Q190" s="123">
        <f t="shared" ref="Q190" si="229">P190+Q188+Q189</f>
        <v>-64435338.110412441</v>
      </c>
      <c r="R190" s="123">
        <f t="shared" ref="R190" si="230">Q190+R188+R189</f>
        <v>-73770373.891686857</v>
      </c>
      <c r="S190" s="123">
        <f t="shared" ref="S190" si="231">R190+S188+S189</f>
        <v>-83661194.469890237</v>
      </c>
      <c r="T190" s="123">
        <f t="shared" ref="T190" si="232">S190+T188+T189</f>
        <v>-94238905.023935854</v>
      </c>
      <c r="U190" s="123">
        <f t="shared" ref="U190" si="233">T190+U188+U189</f>
        <v>-105290460.98937131</v>
      </c>
      <c r="V190" s="123">
        <f t="shared" ref="V190" si="234">U190+V188+V189</f>
        <v>-116662776.14696825</v>
      </c>
      <c r="W190" s="123">
        <f t="shared" ref="W190" si="235">V190+W188+W189</f>
        <v>-128081073.84640205</v>
      </c>
      <c r="X190" s="123">
        <f t="shared" ref="X190" si="236">W190+X188+X189</f>
        <v>-139269203.55409655</v>
      </c>
      <c r="Y190" s="123">
        <f t="shared" ref="Y190" si="237">X190+Y188+Y189</f>
        <v>-149949633.98380771</v>
      </c>
      <c r="Z190" s="123">
        <f t="shared" ref="Z190" si="238">Y190+Z188+Z189</f>
        <v>-159843446.19286028</v>
      </c>
      <c r="AA190" s="123">
        <f t="shared" ref="AA190" si="239">Z190+AA188+AA189</f>
        <v>-168670326.64386553</v>
      </c>
      <c r="AB190" s="123">
        <f t="shared" ref="AB190" si="240">AA190+AB188+AB189</f>
        <v>-176148560.2317479</v>
      </c>
      <c r="AC190" s="123">
        <f t="shared" ref="AC190" si="241">AB190+AC188+AC189</f>
        <v>-62336969.988549411</v>
      </c>
      <c r="AD190" s="123">
        <f t="shared" ref="AD190" si="242">AC190+AD188+AD189</f>
        <v>-66125855.311995998</v>
      </c>
      <c r="AE190" s="123">
        <f t="shared" ref="AE190" si="243">AD190+AE188+AE189</f>
        <v>-68951121.916513026</v>
      </c>
      <c r="AF190" s="123">
        <f t="shared" ref="AF190" si="244">AE190+AF188+AF189</f>
        <v>-36026352.649177112</v>
      </c>
      <c r="AG190" s="123">
        <f t="shared" ref="AG190" si="245">AF190+AG188+AG189</f>
        <v>-39351830.243837334</v>
      </c>
      <c r="AH190" s="123">
        <f t="shared" ref="AH190" si="246">AG190+AH188+AH189</f>
        <v>-44104655.090947069</v>
      </c>
      <c r="AI190" s="123">
        <f t="shared" ref="AI190" si="247">AH190+AI188+AI189</f>
        <v>-49977565.292448394</v>
      </c>
      <c r="AJ190" s="123">
        <f t="shared" ref="AJ190" si="248">AI190+AJ188+AJ189</f>
        <v>-56661762.640793085</v>
      </c>
      <c r="AK190" s="123">
        <f t="shared" ref="AK190" si="249">AJ190+AK188+AK189</f>
        <v>-63846904.937395185</v>
      </c>
      <c r="AL190" s="123">
        <f t="shared" ref="AL190" si="250">AK190+AL188+AL189</f>
        <v>-71221098.272675812</v>
      </c>
      <c r="AM190" s="123">
        <f t="shared" ref="AM190" si="251">AL190+AM188+AM189</f>
        <v>-78470889.267508179</v>
      </c>
      <c r="AN190" s="123">
        <f t="shared" ref="AN190" si="252">AM190+AN188+AN189</f>
        <v>-89061257.275869861</v>
      </c>
      <c r="AO190" s="123">
        <f t="shared" ref="AO190" si="253">AN190+AO188+AO189</f>
        <v>-94697006.548508346</v>
      </c>
      <c r="AP190" s="123">
        <f t="shared" ref="AP190" si="254">AO190+AP188+AP189</f>
        <v>-99222811.511271015</v>
      </c>
      <c r="AQ190" s="123">
        <f t="shared" ref="AQ190" si="255">AP190+AQ188+AQ189</f>
        <v>-102318723.80828823</v>
      </c>
      <c r="AR190" s="189"/>
      <c r="AS190" s="189"/>
      <c r="AT190" s="189"/>
    </row>
    <row r="191" spans="1:47" x14ac:dyDescent="0.25">
      <c r="B191" s="120"/>
      <c r="C191" s="120"/>
      <c r="D191" s="120"/>
      <c r="E191" s="190"/>
      <c r="F191" s="190"/>
      <c r="G191" s="190"/>
      <c r="H191" s="190"/>
      <c r="I191" s="190"/>
      <c r="J191" s="190"/>
      <c r="K191" s="190"/>
      <c r="L191" s="190"/>
      <c r="M191" s="190"/>
      <c r="N191" s="190"/>
      <c r="O191" s="190"/>
      <c r="P191" s="190"/>
      <c r="Q191" s="190"/>
      <c r="R191" s="190"/>
      <c r="S191" s="190"/>
      <c r="T191" s="190"/>
      <c r="U191" s="190"/>
      <c r="V191" s="190"/>
      <c r="W191" s="190"/>
      <c r="X191" s="190"/>
      <c r="Y191" s="190"/>
      <c r="Z191" s="190"/>
      <c r="AA191" s="190"/>
      <c r="AB191" s="190"/>
      <c r="AC191" s="190"/>
      <c r="AD191" s="190"/>
      <c r="AE191" s="190"/>
      <c r="AF191" s="190"/>
      <c r="AG191" s="190"/>
      <c r="AH191" s="190"/>
      <c r="AI191" s="190"/>
      <c r="AJ191" s="190"/>
      <c r="AK191" s="190"/>
      <c r="AL191" s="190"/>
      <c r="AM191" s="190"/>
      <c r="AN191" s="190"/>
      <c r="AO191" s="190"/>
      <c r="AP191" s="190"/>
      <c r="AQ191" s="190"/>
      <c r="AR191" s="120"/>
      <c r="AS191" s="120"/>
      <c r="AT191" s="184"/>
      <c r="AU191" s="120"/>
    </row>
    <row r="192" spans="1:47" x14ac:dyDescent="0.25">
      <c r="B192" s="120"/>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c r="AA192" s="120"/>
      <c r="AB192" s="120"/>
      <c r="AC192" s="120"/>
      <c r="AD192" s="120"/>
      <c r="AE192" s="120"/>
      <c r="AF192" s="120"/>
      <c r="AG192" s="120"/>
      <c r="AH192" s="120"/>
      <c r="AI192" s="120"/>
      <c r="AJ192" s="120"/>
      <c r="AK192" s="120"/>
      <c r="AL192" s="120"/>
      <c r="AM192" s="120"/>
      <c r="AN192" s="120"/>
      <c r="AO192" s="120"/>
      <c r="AP192" s="120"/>
      <c r="AQ192" s="120"/>
      <c r="AR192" s="120"/>
      <c r="AS192" s="120"/>
      <c r="AT192" s="184"/>
      <c r="AU192" s="120"/>
    </row>
    <row r="193" spans="1:47" x14ac:dyDescent="0.25">
      <c r="B193" s="120"/>
      <c r="C193" s="120"/>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c r="AA193" s="120"/>
      <c r="AB193" s="120"/>
      <c r="AC193" s="120"/>
      <c r="AD193" s="120"/>
      <c r="AE193" s="120"/>
      <c r="AF193" s="120"/>
      <c r="AG193" s="120"/>
      <c r="AH193" s="120"/>
      <c r="AI193" s="120"/>
      <c r="AJ193" s="120"/>
      <c r="AK193" s="120"/>
      <c r="AL193" s="120"/>
      <c r="AM193" s="120"/>
      <c r="AN193" s="120"/>
      <c r="AO193" s="120"/>
      <c r="AP193" s="120"/>
      <c r="AQ193" s="120"/>
      <c r="AR193" s="120"/>
      <c r="AS193" s="120" t="s">
        <v>119</v>
      </c>
      <c r="AT193" s="184">
        <f>SUM(AT5:AT192)</f>
        <v>39381831.466206565</v>
      </c>
      <c r="AU193" s="120"/>
    </row>
    <row r="194" spans="1:47" x14ac:dyDescent="0.25">
      <c r="B194" s="120"/>
      <c r="C194" s="120"/>
      <c r="D194" s="120"/>
      <c r="E194" s="120"/>
      <c r="F194" s="120"/>
      <c r="G194" s="120"/>
      <c r="H194" s="120"/>
      <c r="I194" s="120"/>
      <c r="J194" s="120"/>
      <c r="K194" s="120"/>
      <c r="L194" s="120"/>
      <c r="M194" s="120"/>
      <c r="N194" s="120"/>
      <c r="O194" s="120"/>
      <c r="P194" s="120"/>
      <c r="Q194" s="120"/>
      <c r="R194" s="120"/>
      <c r="S194" s="120"/>
      <c r="T194" s="120"/>
      <c r="U194" s="120"/>
      <c r="V194" s="120"/>
      <c r="W194" s="120"/>
      <c r="X194" s="120"/>
      <c r="Y194" s="120"/>
      <c r="Z194" s="120"/>
      <c r="AA194" s="120"/>
      <c r="AB194" s="120"/>
      <c r="AC194" s="120"/>
      <c r="AD194" s="120"/>
      <c r="AE194" s="120"/>
      <c r="AF194" s="120"/>
      <c r="AG194" s="120"/>
      <c r="AH194" s="120"/>
      <c r="AI194" s="120"/>
      <c r="AJ194" s="120"/>
      <c r="AK194" s="120"/>
      <c r="AL194" s="120"/>
      <c r="AM194" s="120"/>
      <c r="AN194" s="120"/>
      <c r="AO194" s="120"/>
      <c r="AP194" s="120"/>
      <c r="AQ194" s="120"/>
      <c r="AR194" s="120"/>
      <c r="AS194" s="120" t="s">
        <v>120</v>
      </c>
      <c r="AT194" s="184">
        <f>SUM(AT24:AT189)</f>
        <v>-286089613.86672044</v>
      </c>
      <c r="AU194" s="120"/>
    </row>
    <row r="195" spans="1:47" x14ac:dyDescent="0.25">
      <c r="B195" s="120"/>
      <c r="C195" s="120"/>
      <c r="D195" s="120"/>
      <c r="E195" s="187">
        <f>E48*(100%+'Individual Inputs'!I38+'Individual Inputs'!I39)</f>
        <v>-196554.74999999997</v>
      </c>
      <c r="F195" s="187">
        <f t="shared" ref="F195:AQ195" si="256">F188</f>
        <v>0</v>
      </c>
      <c r="G195" s="187">
        <f t="shared" si="256"/>
        <v>-10532951</v>
      </c>
      <c r="H195" s="187">
        <f t="shared" si="256"/>
        <v>-1712566.6552987937</v>
      </c>
      <c r="I195" s="187">
        <f t="shared" si="256"/>
        <v>-1494693.0946162292</v>
      </c>
      <c r="J195" s="187">
        <f t="shared" si="256"/>
        <v>-2177347.5603522486</v>
      </c>
      <c r="K195" s="187">
        <f t="shared" si="256"/>
        <v>-2796558.3025068524</v>
      </c>
      <c r="L195" s="187">
        <f t="shared" si="256"/>
        <v>-3352325.3210800434</v>
      </c>
      <c r="M195" s="187">
        <f t="shared" si="256"/>
        <v>-3844648.6160718226</v>
      </c>
      <c r="N195" s="187">
        <f t="shared" si="256"/>
        <v>-5006021.4852739954</v>
      </c>
      <c r="O195" s="187">
        <f t="shared" si="256"/>
        <v>-6303290.7566397786</v>
      </c>
      <c r="P195" s="187">
        <f t="shared" si="256"/>
        <v>-7403520.1146697821</v>
      </c>
      <c r="Q195" s="187">
        <f t="shared" si="256"/>
        <v>-8306709.5593639677</v>
      </c>
      <c r="R195" s="187">
        <f t="shared" si="256"/>
        <v>-9012859.0907223541</v>
      </c>
      <c r="S195" s="187">
        <f t="shared" si="256"/>
        <v>-9521968.7087449431</v>
      </c>
      <c r="T195" s="187">
        <f t="shared" si="256"/>
        <v>-10159404.581696173</v>
      </c>
      <c r="U195" s="187">
        <f t="shared" si="256"/>
        <v>-10580361.440315781</v>
      </c>
      <c r="V195" s="187">
        <f t="shared" si="256"/>
        <v>-10845862.85265008</v>
      </c>
      <c r="W195" s="187">
        <f t="shared" si="256"/>
        <v>-10834983.818698952</v>
      </c>
      <c r="X195" s="187">
        <f t="shared" si="256"/>
        <v>-10547724.338462498</v>
      </c>
      <c r="Y195" s="187">
        <f t="shared" si="256"/>
        <v>-9984084.4119406808</v>
      </c>
      <c r="Z195" s="187">
        <f t="shared" si="256"/>
        <v>-9144064.0391335059</v>
      </c>
      <c r="AA195" s="187">
        <f t="shared" si="256"/>
        <v>-8027663.2200409574</v>
      </c>
      <c r="AB195" s="187">
        <f t="shared" si="256"/>
        <v>-6634881.954663041</v>
      </c>
      <c r="AC195" s="187">
        <f t="shared" si="256"/>
        <v>114121724.42224599</v>
      </c>
      <c r="AD195" s="187">
        <f t="shared" si="256"/>
        <v>-3477200.4735038434</v>
      </c>
      <c r="AE195" s="187">
        <f t="shared" si="256"/>
        <v>-2494637.327957043</v>
      </c>
      <c r="AF195" s="187">
        <f t="shared" si="256"/>
        <v>33104004.852655202</v>
      </c>
      <c r="AG195" s="187">
        <f t="shared" si="256"/>
        <v>-3145345.8314143321</v>
      </c>
      <c r="AH195" s="187">
        <f t="shared" si="256"/>
        <v>-4556065.6958905468</v>
      </c>
      <c r="AI195" s="187">
        <f t="shared" si="256"/>
        <v>-5652386.9260465847</v>
      </c>
      <c r="AJ195" s="187">
        <f t="shared" si="256"/>
        <v>-6434309.5218824511</v>
      </c>
      <c r="AK195" s="187">
        <f t="shared" si="256"/>
        <v>-6901833.483398132</v>
      </c>
      <c r="AL195" s="187">
        <f t="shared" si="256"/>
        <v>-7054958.810593647</v>
      </c>
      <c r="AM195" s="187">
        <f t="shared" si="256"/>
        <v>-6893685.5034689913</v>
      </c>
      <c r="AN195" s="187">
        <f t="shared" si="256"/>
        <v>-10198013.56202415</v>
      </c>
      <c r="AO195" s="187">
        <f t="shared" si="256"/>
        <v>-5190442.9862591298</v>
      </c>
      <c r="AP195" s="187">
        <f t="shared" si="256"/>
        <v>-4052319.9300201265</v>
      </c>
      <c r="AQ195" s="187">
        <f t="shared" si="256"/>
        <v>-2599798.2394608608</v>
      </c>
      <c r="AR195" s="120"/>
      <c r="AS195" s="120"/>
      <c r="AT195" s="191"/>
      <c r="AU195" s="120"/>
    </row>
    <row r="196" spans="1:47" x14ac:dyDescent="0.25">
      <c r="B196" s="120"/>
      <c r="C196" s="120"/>
      <c r="D196" s="120"/>
      <c r="E196" s="120"/>
      <c r="F196" s="120">
        <f>(E197)*('Individual Inputs'!$I$71/12)</f>
        <v>-982.77374999999984</v>
      </c>
      <c r="G196" s="120">
        <f>(F197)*('Individual Inputs'!$I$71/12)</f>
        <v>-987.68761874999984</v>
      </c>
      <c r="H196" s="120">
        <f>(G197)*('Individual Inputs'!$I$71/12)</f>
        <v>-53657.381056843748</v>
      </c>
      <c r="I196" s="120">
        <f>(H197)*('Individual Inputs'!$I$71/12)</f>
        <v>-62488.501238621931</v>
      </c>
      <c r="J196" s="120">
        <f>(I197)*('Individual Inputs'!$I$71/12)</f>
        <v>-70274.409217896187</v>
      </c>
      <c r="K196" s="120">
        <f>(J197)*('Individual Inputs'!$I$71/12)</f>
        <v>-81512.519065746907</v>
      </c>
      <c r="L196" s="120">
        <f>(K197)*('Individual Inputs'!$I$71/12)</f>
        <v>-95902.8731736099</v>
      </c>
      <c r="M196" s="120">
        <f>(L197)*('Individual Inputs'!$I$71/12)</f>
        <v>-113144.01414487817</v>
      </c>
      <c r="N196" s="120">
        <f>(M197)*('Individual Inputs'!$I$71/12)</f>
        <v>-132932.97729596167</v>
      </c>
      <c r="O196" s="120">
        <f>(N197)*('Individual Inputs'!$I$71/12)</f>
        <v>-158627.74960881146</v>
      </c>
      <c r="P196" s="120">
        <f>(O197)*('Individual Inputs'!$I$71/12)</f>
        <v>-190937.34214005442</v>
      </c>
      <c r="Q196" s="120">
        <f>(P197)*('Individual Inputs'!$I$71/12)</f>
        <v>-228909.62942410362</v>
      </c>
      <c r="R196" s="120">
        <f>(Q197)*('Individual Inputs'!$I$71/12)</f>
        <v>-271587.72536804399</v>
      </c>
      <c r="S196" s="120">
        <f>(R197)*('Individual Inputs'!$I$71/12)</f>
        <v>-318009.95944849594</v>
      </c>
      <c r="T196" s="120">
        <f>(S197)*('Individual Inputs'!$I$71/12)</f>
        <v>-367209.85278946318</v>
      </c>
      <c r="U196" s="120">
        <f>(T197)*('Individual Inputs'!$I$71/12)</f>
        <v>-419842.92496189132</v>
      </c>
      <c r="V196" s="120">
        <f>(U197)*('Individual Inputs'!$I$71/12)</f>
        <v>-474843.94678827975</v>
      </c>
      <c r="W196" s="120">
        <f>(V197)*('Individual Inputs'!$I$71/12)</f>
        <v>-531447.4807854715</v>
      </c>
      <c r="X196" s="120">
        <f>(W197)*('Individual Inputs'!$I$71/12)</f>
        <v>-588279.63728289364</v>
      </c>
      <c r="Y196" s="120">
        <f>(X197)*('Individual Inputs'!$I$71/12)</f>
        <v>-643959.65716162068</v>
      </c>
      <c r="Z196" s="120">
        <f>(Y197)*('Individual Inputs'!$I$71/12)</f>
        <v>-697099.87750713213</v>
      </c>
      <c r="AA196" s="120">
        <f>(Z197)*('Individual Inputs'!$I$71/12)</f>
        <v>-746305.69709033531</v>
      </c>
      <c r="AB196" s="120">
        <f>(AA197)*('Individual Inputs'!$I$71/12)</f>
        <v>-790175.54167599173</v>
      </c>
      <c r="AC196" s="120">
        <f>(AB197+AC195)*('Individual Inputs'!$I$71/12)</f>
        <v>-256692.20704645687</v>
      </c>
      <c r="AD196" s="120">
        <f>(AC197)*('Individual Inputs'!$I$71/12)</f>
        <v>-257975.66808168916</v>
      </c>
      <c r="AE196" s="120">
        <f>(AD197)*('Individual Inputs'!$I$71/12)</f>
        <v>-276651.54878961679</v>
      </c>
      <c r="AF196" s="120">
        <f>(AE197+AF195)*('Individual Inputs'!$I$71/12)</f>
        <v>-124987.96891007409</v>
      </c>
      <c r="AG196" s="120">
        <f>(AF197)*('Individual Inputs'!$I$71/12)</f>
        <v>-125612.90875462447</v>
      </c>
      <c r="AH196" s="120">
        <f>(AG197)*('Individual Inputs'!$I$71/12)</f>
        <v>-141967.70245546923</v>
      </c>
      <c r="AI196" s="120">
        <f>(AH197)*('Individual Inputs'!$I$71/12)</f>
        <v>-165457.86944719931</v>
      </c>
      <c r="AJ196" s="120">
        <f>(AI197)*('Individual Inputs'!$I$71/12)</f>
        <v>-194547.09342466824</v>
      </c>
      <c r="AK196" s="120">
        <f>(AJ197)*('Individual Inputs'!$I$71/12)</f>
        <v>-227691.37650120386</v>
      </c>
      <c r="AL196" s="120">
        <f>(AK197)*('Individual Inputs'!$I$71/12)</f>
        <v>-263339.00080070051</v>
      </c>
      <c r="AM196" s="120">
        <f>(AL197)*('Individual Inputs'!$I$71/12)</f>
        <v>-299930.48985767225</v>
      </c>
      <c r="AN196" s="120">
        <f>(AM197)*('Individual Inputs'!$I$71/12)</f>
        <v>-335898.56982430554</v>
      </c>
      <c r="AO196" s="120">
        <f>(AN197)*('Individual Inputs'!$I$71/12)</f>
        <v>-388568.13048354781</v>
      </c>
      <c r="AP196" s="120">
        <f>(AO197)*('Individual Inputs'!$I$71/12)</f>
        <v>-416463.18606726127</v>
      </c>
      <c r="AQ196" s="120">
        <f>(AP197)*('Individual Inputs'!$I$71/12)</f>
        <v>-438807.1016476982</v>
      </c>
      <c r="AR196" s="120"/>
      <c r="AS196" s="120"/>
      <c r="AT196" s="184">
        <f>SUM(F196:AR196)</f>
        <v>-10953710.980687084</v>
      </c>
      <c r="AU196" s="120"/>
    </row>
    <row r="197" spans="1:47" x14ac:dyDescent="0.25">
      <c r="B197" s="120"/>
      <c r="C197" s="120"/>
      <c r="D197" s="120"/>
      <c r="E197" s="120">
        <f>E195+E196</f>
        <v>-196554.74999999997</v>
      </c>
      <c r="F197" s="120">
        <f t="shared" ref="F197" si="257">E197+F195+F196</f>
        <v>-197537.52374999996</v>
      </c>
      <c r="G197" s="120">
        <f t="shared" ref="G197" si="258">F197+G195+G196</f>
        <v>-10731476.211368749</v>
      </c>
      <c r="H197" s="120">
        <f t="shared" ref="H197" si="259">G197+H195+H196</f>
        <v>-12497700.247724386</v>
      </c>
      <c r="I197" s="120">
        <f t="shared" ref="I197" si="260">H197+I195+I196</f>
        <v>-14054881.843579236</v>
      </c>
      <c r="J197" s="120">
        <f t="shared" ref="J197" si="261">I197+J195+J196</f>
        <v>-16302503.813149381</v>
      </c>
      <c r="K197" s="120">
        <f t="shared" ref="K197" si="262">J197+K195+K196</f>
        <v>-19180574.634721979</v>
      </c>
      <c r="L197" s="120">
        <f t="shared" ref="L197" si="263">K197+L195+L196</f>
        <v>-22628802.828975633</v>
      </c>
      <c r="M197" s="120">
        <f t="shared" ref="M197" si="264">L197+M195+M196</f>
        <v>-26586595.459192336</v>
      </c>
      <c r="N197" s="120">
        <f t="shared" ref="N197" si="265">M197+N195+N196</f>
        <v>-31725549.921762291</v>
      </c>
      <c r="O197" s="120">
        <f t="shared" ref="O197" si="266">N197+O195+O196</f>
        <v>-38187468.428010881</v>
      </c>
      <c r="P197" s="120">
        <f t="shared" ref="P197" si="267">O197+P195+P196</f>
        <v>-45781925.884820722</v>
      </c>
      <c r="Q197" s="120">
        <f t="shared" ref="Q197" si="268">P197+Q195+Q196</f>
        <v>-54317545.073608793</v>
      </c>
      <c r="R197" s="120">
        <f t="shared" ref="R197" si="269">Q197+R195+R196</f>
        <v>-63601991.889699191</v>
      </c>
      <c r="S197" s="120">
        <f t="shared" ref="S197" si="270">R197+S195+S196</f>
        <v>-73441970.557892635</v>
      </c>
      <c r="T197" s="120">
        <f t="shared" ref="T197" si="271">S197+T195+T196</f>
        <v>-83968584.992378265</v>
      </c>
      <c r="U197" s="120">
        <f t="shared" ref="U197" si="272">T197+U195+U196</f>
        <v>-94968789.357655942</v>
      </c>
      <c r="V197" s="120">
        <f t="shared" ref="V197" si="273">U197+V195+V196</f>
        <v>-106289496.1570943</v>
      </c>
      <c r="W197" s="120">
        <f t="shared" ref="W197" si="274">V197+W195+W196</f>
        <v>-117655927.45657873</v>
      </c>
      <c r="X197" s="120">
        <f t="shared" ref="X197" si="275">W197+X195+X196</f>
        <v>-128791931.43232413</v>
      </c>
      <c r="Y197" s="120">
        <f t="shared" ref="Y197" si="276">X197+Y195+Y196</f>
        <v>-139419975.50142643</v>
      </c>
      <c r="Z197" s="120">
        <f t="shared" ref="Z197" si="277">Y197+Z195+Z196</f>
        <v>-149261139.41806707</v>
      </c>
      <c r="AA197" s="120">
        <f t="shared" ref="AA197" si="278">Z197+AA195+AA196</f>
        <v>-158035108.33519834</v>
      </c>
      <c r="AB197" s="120">
        <f t="shared" ref="AB197" si="279">AA197+AB195+AB196</f>
        <v>-165460165.83153737</v>
      </c>
      <c r="AC197" s="120">
        <f t="shared" ref="AC197" si="280">AB197+AC195+AC196</f>
        <v>-51595133.616337828</v>
      </c>
      <c r="AD197" s="120">
        <f t="shared" ref="AD197" si="281">AC197+AD195+AD196</f>
        <v>-55330309.757923357</v>
      </c>
      <c r="AE197" s="120">
        <f t="shared" ref="AE197" si="282">AD197+AE195+AE196</f>
        <v>-58101598.634670019</v>
      </c>
      <c r="AF197" s="120">
        <f t="shared" ref="AF197" si="283">AE197+AF195+AF196</f>
        <v>-25122581.750924893</v>
      </c>
      <c r="AG197" s="120">
        <f t="shared" ref="AG197" si="284">AF197+AG195+AG196</f>
        <v>-28393540.491093848</v>
      </c>
      <c r="AH197" s="120">
        <f t="shared" ref="AH197" si="285">AG197+AH195+AH196</f>
        <v>-33091573.889439862</v>
      </c>
      <c r="AI197" s="120">
        <f t="shared" ref="AI197" si="286">AH197+AI195+AI196</f>
        <v>-38909418.684933648</v>
      </c>
      <c r="AJ197" s="120">
        <f t="shared" ref="AJ197" si="287">AI197+AJ195+AJ196</f>
        <v>-45538275.30024077</v>
      </c>
      <c r="AK197" s="120">
        <f t="shared" ref="AK197" si="288">AJ197+AK195+AK196</f>
        <v>-52667800.160140105</v>
      </c>
      <c r="AL197" s="120">
        <f t="shared" ref="AL197" si="289">AK197+AL195+AL196</f>
        <v>-59986097.971534453</v>
      </c>
      <c r="AM197" s="120">
        <f t="shared" ref="AM197" si="290">AL197+AM195+AM196</f>
        <v>-67179713.96486111</v>
      </c>
      <c r="AN197" s="120">
        <f t="shared" ref="AN197" si="291">AM197+AN195+AN196</f>
        <v>-77713626.096709564</v>
      </c>
      <c r="AO197" s="120">
        <f t="shared" ref="AO197" si="292">AN197+AO195+AO196</f>
        <v>-83292637.21345225</v>
      </c>
      <c r="AP197" s="120">
        <f t="shared" ref="AP197" si="293">AO197+AP195+AP196</f>
        <v>-87761420.329539642</v>
      </c>
      <c r="AQ197" s="120">
        <f t="shared" ref="AQ197" si="294">AP197+AQ195+AQ196</f>
        <v>-90800025.670648202</v>
      </c>
      <c r="AR197" s="120"/>
      <c r="AS197" s="120"/>
      <c r="AT197" s="184"/>
      <c r="AU197" s="120"/>
    </row>
    <row r="201" spans="1:47" x14ac:dyDescent="0.25">
      <c r="A201" t="s">
        <v>164</v>
      </c>
    </row>
    <row r="202" spans="1:47" x14ac:dyDescent="0.25">
      <c r="A202" s="192" t="s">
        <v>165</v>
      </c>
    </row>
    <row r="204" spans="1:47" x14ac:dyDescent="0.25">
      <c r="A204" t="s">
        <v>166</v>
      </c>
    </row>
    <row r="205" spans="1:47" x14ac:dyDescent="0.25">
      <c r="A205" t="s">
        <v>167</v>
      </c>
    </row>
    <row r="207" spans="1:47" x14ac:dyDescent="0.25">
      <c r="A207" t="s">
        <v>168</v>
      </c>
    </row>
    <row r="208" spans="1:47" x14ac:dyDescent="0.25">
      <c r="A208" t="s">
        <v>169</v>
      </c>
    </row>
    <row r="210" spans="1:2" x14ac:dyDescent="0.25">
      <c r="A210" t="s">
        <v>153</v>
      </c>
      <c r="B210">
        <v>147.63999999999999</v>
      </c>
    </row>
  </sheetData>
  <sheetProtection algorithmName="SHA-512" hashValue="NME7WJgz3dprODiYROZsuW/67XpAFkDU84dD1GV5iih8zNHmEJ1IlsiU16Ntuw9CfoH9StzlC0EpTWh7iBU2mw==" saltValue="JA1eWAadZf1dIJHNz2fUhw==" spinCount="100000" sheet="1" objects="1" scenarios="1"/>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4889E-C7D4-4FCB-B544-4349554484DD}">
  <dimension ref="A2:K43"/>
  <sheetViews>
    <sheetView workbookViewId="0">
      <selection activeCell="D12" sqref="D11:D12"/>
    </sheetView>
  </sheetViews>
  <sheetFormatPr defaultRowHeight="15" x14ac:dyDescent="0.25"/>
  <cols>
    <col min="1" max="1" width="20.140625" customWidth="1"/>
    <col min="2" max="2" width="31.140625" customWidth="1"/>
    <col min="3" max="4" width="26.28515625" customWidth="1"/>
    <col min="5" max="5" width="10.85546875" bestFit="1" customWidth="1"/>
    <col min="10" max="10" width="20.140625" customWidth="1"/>
    <col min="11" max="11" width="13.140625" customWidth="1"/>
  </cols>
  <sheetData>
    <row r="2" spans="1:11" x14ac:dyDescent="0.25">
      <c r="A2" s="267" t="s">
        <v>170</v>
      </c>
      <c r="B2" s="267"/>
      <c r="C2" s="267" t="s">
        <v>171</v>
      </c>
      <c r="D2" s="267"/>
    </row>
    <row r="6" spans="1:11" x14ac:dyDescent="0.25">
      <c r="A6" s="1" t="s">
        <v>153</v>
      </c>
      <c r="B6" s="1">
        <v>147.63999999999999</v>
      </c>
    </row>
    <row r="7" spans="1:11" x14ac:dyDescent="0.25">
      <c r="A7" s="1" t="s">
        <v>161</v>
      </c>
      <c r="B7" s="3">
        <f>'Profit and Land Value'!E7*B6</f>
        <v>9389165.7999999989</v>
      </c>
    </row>
    <row r="8" spans="1:11" x14ac:dyDescent="0.25">
      <c r="A8" s="1" t="s">
        <v>155</v>
      </c>
      <c r="B8" s="3">
        <v>33150000</v>
      </c>
    </row>
    <row r="9" spans="1:11" x14ac:dyDescent="0.25">
      <c r="A9" s="1" t="s">
        <v>121</v>
      </c>
      <c r="B9" s="3">
        <f>'Detailed Cash flow'!AT16</f>
        <v>325471445.33292699</v>
      </c>
      <c r="C9" s="3">
        <f>Calculations!B9</f>
        <v>325471445.33292699</v>
      </c>
      <c r="D9" s="1"/>
      <c r="E9" s="1"/>
      <c r="K9" s="3"/>
    </row>
    <row r="10" spans="1:11" x14ac:dyDescent="0.25">
      <c r="A10" s="1" t="s">
        <v>122</v>
      </c>
      <c r="B10" s="3">
        <f>'Detailed Cash flow'!AT24</f>
        <v>-22132058.282639038</v>
      </c>
      <c r="C10" s="3">
        <f>Calculations!B10</f>
        <v>-22132058.282639038</v>
      </c>
      <c r="D10" s="1"/>
      <c r="E10" s="1"/>
      <c r="K10" s="3"/>
    </row>
    <row r="11" spans="1:11" x14ac:dyDescent="0.25">
      <c r="B11" s="3">
        <f>SUM(B9:B10)</f>
        <v>303339387.05028796</v>
      </c>
      <c r="C11" s="3">
        <f>Calculations!B11</f>
        <v>303339387.05028796</v>
      </c>
      <c r="D11" s="1"/>
      <c r="E11" s="1"/>
      <c r="K11" s="3"/>
    </row>
    <row r="12" spans="1:11" x14ac:dyDescent="0.25">
      <c r="B12" s="3"/>
      <c r="C12" s="3"/>
      <c r="D12" s="1"/>
      <c r="E12" s="1"/>
      <c r="K12" s="3"/>
    </row>
    <row r="13" spans="1:11" x14ac:dyDescent="0.25">
      <c r="A13" t="s">
        <v>118</v>
      </c>
      <c r="B13" s="4">
        <f>'Detailed Cash flow'!E47</f>
        <v>-9389165.7999999989</v>
      </c>
      <c r="C13" s="3">
        <v>0</v>
      </c>
      <c r="D13" s="1"/>
      <c r="E13" s="1"/>
      <c r="K13" s="3"/>
    </row>
    <row r="14" spans="1:11" x14ac:dyDescent="0.25">
      <c r="A14" t="s">
        <v>137</v>
      </c>
      <c r="B14" s="4">
        <f>'Individual Inputs'!I26</f>
        <v>193650</v>
      </c>
      <c r="C14" s="4">
        <f>'Individual Inputs'!I26</f>
        <v>193650</v>
      </c>
      <c r="D14" s="1"/>
      <c r="E14" s="1"/>
      <c r="K14" s="3"/>
    </row>
    <row r="15" spans="1:11" x14ac:dyDescent="0.25">
      <c r="A15" t="s">
        <v>134</v>
      </c>
      <c r="B15" s="4">
        <f>('Detailed Cash flow'!E49+'Detailed Cash flow'!E50)</f>
        <v>-143742.23699999999</v>
      </c>
      <c r="C15" s="4">
        <f>C14*('Individual Inputs'!I38+'Individual Inputs'!I39)</f>
        <v>2904.75</v>
      </c>
      <c r="D15" s="1"/>
      <c r="E15" s="1"/>
      <c r="K15" s="3"/>
    </row>
    <row r="16" spans="1:11" x14ac:dyDescent="0.25">
      <c r="A16" s="1" t="s">
        <v>123</v>
      </c>
      <c r="B16" s="4">
        <f>'Detailed Cash flow'!AT37</f>
        <v>-4550090.8057543188</v>
      </c>
      <c r="C16" s="4">
        <f>B16</f>
        <v>-4550090.8057543188</v>
      </c>
      <c r="D16" s="1"/>
      <c r="E16" s="1"/>
      <c r="K16" s="3"/>
    </row>
    <row r="17" spans="1:11" x14ac:dyDescent="0.25">
      <c r="A17" s="1" t="s">
        <v>124</v>
      </c>
      <c r="B17" s="4">
        <f>'Detailed Cash flow'!AT53</f>
        <v>-10532951</v>
      </c>
      <c r="C17" s="4">
        <f>Calculations!B17</f>
        <v>-10532951</v>
      </c>
      <c r="D17" s="1"/>
      <c r="E17" s="1"/>
      <c r="K17" s="3"/>
    </row>
    <row r="18" spans="1:11" x14ac:dyDescent="0.25">
      <c r="A18" s="1" t="s">
        <v>71</v>
      </c>
      <c r="B18" s="4">
        <f>'Detailed Cash flow'!AT63</f>
        <v>-1150000.0000000007</v>
      </c>
      <c r="C18" s="4">
        <f>Calculations!B18</f>
        <v>-1150000.0000000007</v>
      </c>
      <c r="D18" s="1"/>
      <c r="E18" s="1"/>
      <c r="K18" s="3"/>
    </row>
    <row r="19" spans="1:11" x14ac:dyDescent="0.25">
      <c r="A19" s="1" t="s">
        <v>133</v>
      </c>
      <c r="B19" s="4">
        <f>'Detailed Cash flow'!AT91</f>
        <v>-101518078.20000002</v>
      </c>
      <c r="C19" s="4">
        <f>Calculations!B19</f>
        <v>-101518078.20000002</v>
      </c>
      <c r="D19" s="1"/>
      <c r="E19" s="1"/>
      <c r="K19" s="3"/>
    </row>
    <row r="20" spans="1:11" x14ac:dyDescent="0.25">
      <c r="A20" s="1" t="s">
        <v>131</v>
      </c>
      <c r="B20" s="4">
        <f>'Detailed Cash flow'!AT99+'Detailed Cash flow'!AT104+'Detailed Cash flow'!AT110+'Detailed Cash flow'!AT117+'Detailed Cash flow'!AT124</f>
        <v>-118252330.13999999</v>
      </c>
      <c r="C20" s="4">
        <f>Calculations!B20</f>
        <v>-118252330.13999999</v>
      </c>
      <c r="D20" s="1"/>
      <c r="E20" s="1"/>
      <c r="K20" s="3"/>
    </row>
    <row r="21" spans="1:11" x14ac:dyDescent="0.25">
      <c r="A21" s="1" t="s">
        <v>101</v>
      </c>
      <c r="B21" s="4">
        <f>'Detailed Cash flow'!AT138</f>
        <v>-1159336.57</v>
      </c>
      <c r="C21" s="4">
        <f>Calculations!B21</f>
        <v>-1159336.57</v>
      </c>
      <c r="D21" s="1"/>
      <c r="E21" s="1"/>
      <c r="K21" s="3"/>
    </row>
    <row r="22" spans="1:11" x14ac:dyDescent="0.25">
      <c r="A22" s="1" t="s">
        <v>84</v>
      </c>
      <c r="B22" s="4">
        <f>'Detailed Cash flow'!AT164</f>
        <v>-400000</v>
      </c>
      <c r="C22" s="4">
        <f>Calculations!B22</f>
        <v>-400000</v>
      </c>
      <c r="D22" s="1"/>
      <c r="E22" s="2"/>
      <c r="K22" s="3"/>
    </row>
    <row r="23" spans="1:11" x14ac:dyDescent="0.25">
      <c r="A23" s="1" t="s">
        <v>113</v>
      </c>
      <c r="B23" s="4">
        <f>'Detailed Cash flow'!AT165</f>
        <v>-2939591.25</v>
      </c>
      <c r="C23" s="4">
        <f>Calculations!B23</f>
        <v>-2939591.25</v>
      </c>
      <c r="E23" s="2"/>
      <c r="K23" s="3"/>
    </row>
    <row r="24" spans="1:11" x14ac:dyDescent="0.25">
      <c r="A24" s="1" t="s">
        <v>114</v>
      </c>
      <c r="B24" s="4">
        <f>'Detailed Cash flow'!AT166</f>
        <v>-979863.75</v>
      </c>
      <c r="C24" s="4">
        <f>Calculations!B24</f>
        <v>-979863.75</v>
      </c>
      <c r="E24" s="2"/>
      <c r="K24" s="3"/>
    </row>
    <row r="25" spans="1:11" x14ac:dyDescent="0.25">
      <c r="A25" s="1" t="s">
        <v>89</v>
      </c>
      <c r="B25" s="4">
        <f>'Detailed Cash flow'!AT189</f>
        <v>-12942405.831327097</v>
      </c>
      <c r="C25" s="4">
        <f>'Detailed Cash flow'!AT196</f>
        <v>-10953710.980687084</v>
      </c>
      <c r="D25" s="3"/>
      <c r="E25" s="2"/>
      <c r="K25" s="3"/>
    </row>
    <row r="26" spans="1:11" x14ac:dyDescent="0.25">
      <c r="A26" s="1" t="s">
        <v>132</v>
      </c>
      <c r="B26" s="4">
        <f>SUM(B13:B25)</f>
        <v>-263763905.58408144</v>
      </c>
      <c r="C26" s="4">
        <f>SUM(C13:C25)</f>
        <v>-252239397.94644141</v>
      </c>
      <c r="D26" s="2" t="s">
        <v>156</v>
      </c>
      <c r="E26" s="2"/>
      <c r="K26" s="3"/>
    </row>
    <row r="27" spans="1:11" x14ac:dyDescent="0.25">
      <c r="A27" s="1" t="s">
        <v>162</v>
      </c>
      <c r="B27" s="4">
        <f>(B11+B26)*-1</f>
        <v>-39575481.466206521</v>
      </c>
      <c r="C27" s="4">
        <f>(C11+C26)*-1</f>
        <v>-51099989.10384655</v>
      </c>
      <c r="D27" t="s">
        <v>174</v>
      </c>
      <c r="K27" s="3"/>
    </row>
    <row r="28" spans="1:11" x14ac:dyDescent="0.25">
      <c r="C28" s="4">
        <f>C26*'Profit and Land Value'!H7</f>
        <v>-37835909.691966213</v>
      </c>
      <c r="D28" s="2" t="s">
        <v>138</v>
      </c>
      <c r="E28" s="2"/>
      <c r="K28" s="3"/>
    </row>
    <row r="29" spans="1:11" x14ac:dyDescent="0.25">
      <c r="C29" s="4">
        <f>C27-C28</f>
        <v>-13264079.411880337</v>
      </c>
      <c r="D29" s="2" t="s">
        <v>157</v>
      </c>
      <c r="E29" s="2"/>
      <c r="K29" s="3"/>
    </row>
    <row r="30" spans="1:11" x14ac:dyDescent="0.25">
      <c r="B30">
        <v>10535331</v>
      </c>
      <c r="C30" s="5">
        <f>C29*'Profit and Land Value'!H7*(100%-'Profit and Land Value'!H7)</f>
        <v>-1691170.1250147428</v>
      </c>
      <c r="D30" s="2" t="s">
        <v>204</v>
      </c>
      <c r="K30" s="3"/>
    </row>
    <row r="31" spans="1:11" x14ac:dyDescent="0.25">
      <c r="B31">
        <v>115</v>
      </c>
      <c r="C31" s="5">
        <f>C29-C30</f>
        <v>-11572909.286865594</v>
      </c>
      <c r="D31" s="2" t="s">
        <v>157</v>
      </c>
      <c r="K31" s="3"/>
    </row>
    <row r="32" spans="1:11" x14ac:dyDescent="0.25">
      <c r="B32">
        <f>B30/B31</f>
        <v>91611.573913043481</v>
      </c>
      <c r="C32" s="4">
        <f>C31</f>
        <v>-11572909.286865594</v>
      </c>
      <c r="D32" s="2" t="s">
        <v>158</v>
      </c>
      <c r="K32" s="3"/>
    </row>
    <row r="33" spans="2:11" x14ac:dyDescent="0.25">
      <c r="B33">
        <f>B32*100</f>
        <v>9161157.3913043477</v>
      </c>
      <c r="C33" s="6">
        <f>'Detailed Cash flow'!AS1/12</f>
        <v>3.3333333333333335</v>
      </c>
      <c r="D33" t="s">
        <v>139</v>
      </c>
      <c r="K33" s="3"/>
    </row>
    <row r="34" spans="2:11" x14ac:dyDescent="0.25">
      <c r="C34" s="7">
        <f>((1*'Individual Inputs'!I71)+1)^C33</f>
        <v>1.2143751853100186</v>
      </c>
      <c r="D34" s="1" t="s">
        <v>159</v>
      </c>
      <c r="K34" s="3"/>
    </row>
    <row r="35" spans="2:11" x14ac:dyDescent="0.25">
      <c r="C35" s="4">
        <f>C32/C34</f>
        <v>-9529928.9929999169</v>
      </c>
      <c r="D35" t="s">
        <v>160</v>
      </c>
      <c r="K35" s="3"/>
    </row>
    <row r="36" spans="2:11" x14ac:dyDescent="0.25">
      <c r="C36" s="4">
        <f>C32-C35</f>
        <v>-2042980.293865677</v>
      </c>
      <c r="D36" t="s">
        <v>140</v>
      </c>
      <c r="K36" s="3"/>
    </row>
    <row r="37" spans="2:11" x14ac:dyDescent="0.25">
      <c r="C37" s="4">
        <f>(C35/(100%+'Individual Inputs'!I38+'Individual Inputs'!I39))</f>
        <v>-9389092.6039408054</v>
      </c>
      <c r="D37" t="s">
        <v>118</v>
      </c>
      <c r="K37" s="3"/>
    </row>
    <row r="38" spans="2:11" x14ac:dyDescent="0.25">
      <c r="K38" s="3"/>
    </row>
    <row r="43" spans="2:11" x14ac:dyDescent="0.25">
      <c r="C43" s="1"/>
    </row>
  </sheetData>
  <sheetProtection algorithmName="SHA-512" hashValue="0SOOMQF518zf83SY/0i41248VC0VFuewcFfS+YxH17wHtLCDcmKoMANPU5WGiVlcAxtS8rZ0CECfMUZea+5YUQ==" saltValue="n51QDGSdDLXoJB/Ay4oq9w==" spinCount="100000" sheet="1" objects="1" scenarios="1"/>
  <mergeCells count="2">
    <mergeCell ref="A2:B2"/>
    <mergeCell ref="C2:D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User Instructions</vt:lpstr>
      <vt:lpstr>Introductions</vt:lpstr>
      <vt:lpstr>Profit and Land Value</vt:lpstr>
      <vt:lpstr>Individual Inputs</vt:lpstr>
      <vt:lpstr>Detailed Cash flow</vt:lpstr>
      <vt:lpstr>Calculations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richardgreeves159@prod-ds.local</dc:creator>
  <cp:lastModifiedBy>Peter Roberts</cp:lastModifiedBy>
  <dcterms:created xsi:type="dcterms:W3CDTF">2026-05-27T19:26:01Z</dcterms:created>
  <dcterms:modified xsi:type="dcterms:W3CDTF">2026-06-16T18:14:00Z</dcterms:modified>
</cp:coreProperties>
</file>